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32760" yWindow="32760" windowWidth="19200" windowHeight="8685" tabRatio="897"/>
  </bookViews>
  <sheets>
    <sheet name="Turinys" sheetId="15" r:id="rId1"/>
    <sheet name="TECH3" sheetId="18" state="hidden" r:id="rId2"/>
    <sheet name="1 skirsnis" sheetId="1" r:id="rId3"/>
    <sheet name="2 skirsnis" sheetId="4" r:id="rId4"/>
    <sheet name="3 skirsnis (1)" sheetId="7" r:id="rId5"/>
    <sheet name="3 skirsnis (2)" sheetId="9" r:id="rId6"/>
    <sheet name="A priedas" sheetId="10" r:id="rId7"/>
    <sheet name="B priedas" sheetId="12" r:id="rId8"/>
    <sheet name="Paraiska F" sheetId="19" r:id="rId9"/>
    <sheet name="Paraiska J" sheetId="21" r:id="rId10"/>
    <sheet name="Pastabos" sheetId="16" r:id="rId11"/>
    <sheet name="Paskolos gr" sheetId="25" r:id="rId12"/>
    <sheet name="Rodikliai" sheetId="24" r:id="rId13"/>
    <sheet name="VERTINIMUI" sheetId="23" r:id="rId14"/>
    <sheet name="TECH4" sheetId="20" state="hidden" r:id="rId15"/>
  </sheets>
  <definedNames>
    <definedName name="gavimas16">'1 skirsnis'!$S$158:$S$159</definedName>
    <definedName name="gavimas23">'1 skirsnis'!$T$158:$T$167</definedName>
    <definedName name="gavimodata">'1 skirsnis'!$R$159:$R$165</definedName>
    <definedName name="grafikas">'1 skirsnis'!$P$152:$Q$152</definedName>
    <definedName name="grazinimas">'1 skirsnis'!$V$158:$V$175</definedName>
    <definedName name="menuo">'1 skirsnis'!$O$155:$Z$155</definedName>
    <definedName name="_xlnm.Print_Area" localSheetId="2">'1 skirsnis'!$A$4:$H$157</definedName>
    <definedName name="_xlnm.Print_Area" localSheetId="3">'2 skirsnis'!$A$4:$H$69</definedName>
    <definedName name="_xlnm.Print_Area" localSheetId="4">'3 skirsnis (1)'!$A$4:$H$62</definedName>
    <definedName name="_xlnm.Print_Area" localSheetId="5">'3 skirsnis (2)'!$A$4:$M$137</definedName>
    <definedName name="_xlnm.Print_Area" localSheetId="6">'A priedas'!$A$4:$J$60</definedName>
    <definedName name="_xlnm.Print_Area" localSheetId="7">'B priedas'!$A$4:$H$87</definedName>
    <definedName name="_xlnm.Print_Area" localSheetId="8">'Paraiska F'!$A$4:$AD$90,'Paraiska F'!$A$92:$AD$164,'Paraiska F'!$A$166:$AD$223</definedName>
    <definedName name="_xlnm.Print_Area" localSheetId="9">'Paraiska J'!$A$5:$AD$76,'Paraiska J'!$A$78:$AD$143,'Paraiska J'!$A$145:$AD$227</definedName>
    <definedName name="_xlnm.Print_Area" localSheetId="11">'Paskolos gr'!$A$1:$G$615</definedName>
    <definedName name="_xlnm.Print_Area" localSheetId="12">Rodikliai!$A$2:$H$50</definedName>
    <definedName name="_xlnm.Print_Area" localSheetId="0">Turinys!$A$26:$J$79</definedName>
    <definedName name="_xlnm.Print_Titles" localSheetId="11">'Paskolos gr'!$14:$14</definedName>
    <definedName name="unija">Turinys!$AB$130:$AB$192</definedName>
    <definedName name="unijos1">Turinys!$AB$130:$AB$173</definedName>
  </definedNames>
  <calcPr calcId="145621" fullCalcOnLoad="1"/>
</workbook>
</file>

<file path=xl/calcChain.xml><?xml version="1.0" encoding="utf-8"?>
<calcChain xmlns="http://schemas.openxmlformats.org/spreadsheetml/2006/main">
  <c r="A130" i="19" l="1"/>
  <c r="D120" i="1"/>
  <c r="E120" i="1"/>
  <c r="F120" i="1"/>
  <c r="D119" i="1"/>
  <c r="E119" i="1"/>
  <c r="F119" i="1"/>
  <c r="D118" i="1"/>
  <c r="E118" i="1"/>
  <c r="F118" i="1"/>
  <c r="E117" i="1"/>
  <c r="F117" i="1"/>
  <c r="D117" i="1"/>
  <c r="D116" i="1"/>
  <c r="E116" i="1"/>
  <c r="F116" i="1"/>
  <c r="D115" i="1"/>
  <c r="E115" i="1"/>
  <c r="F115" i="1"/>
  <c r="D114" i="1"/>
  <c r="E114" i="1"/>
  <c r="F78" i="9"/>
  <c r="AD30" i="25"/>
  <c r="AE30" i="25"/>
  <c r="AF30" i="25"/>
  <c r="AG30" i="25"/>
  <c r="AH30" i="25"/>
  <c r="AI30" i="25"/>
  <c r="C76" i="9"/>
  <c r="D76" i="9"/>
  <c r="E76" i="9"/>
  <c r="F76" i="9"/>
  <c r="G76" i="9"/>
  <c r="H76" i="9"/>
  <c r="I76" i="9"/>
  <c r="J76" i="9"/>
  <c r="K76" i="9"/>
  <c r="L76" i="9"/>
  <c r="M76" i="9"/>
  <c r="C77" i="9"/>
  <c r="D77" i="9"/>
  <c r="E77" i="9"/>
  <c r="F77" i="9"/>
  <c r="G77" i="9"/>
  <c r="H77" i="9"/>
  <c r="I77" i="9"/>
  <c r="J77" i="9"/>
  <c r="K77" i="9"/>
  <c r="L77" i="9"/>
  <c r="M77" i="9"/>
  <c r="D116" i="9"/>
  <c r="D20" i="12"/>
  <c r="C78" i="9"/>
  <c r="D78" i="9"/>
  <c r="E78" i="9"/>
  <c r="G78" i="9"/>
  <c r="H78" i="9"/>
  <c r="I78" i="9"/>
  <c r="J78" i="9"/>
  <c r="K78" i="9"/>
  <c r="L78" i="9"/>
  <c r="M78" i="9"/>
  <c r="C79" i="9"/>
  <c r="D79" i="9"/>
  <c r="E79" i="9"/>
  <c r="F79" i="9"/>
  <c r="G79" i="9"/>
  <c r="H79" i="9"/>
  <c r="I79" i="9"/>
  <c r="J79" i="9"/>
  <c r="K79" i="9"/>
  <c r="L79" i="9"/>
  <c r="M79" i="9"/>
  <c r="C80" i="9"/>
  <c r="D80" i="9"/>
  <c r="E80" i="9"/>
  <c r="F80" i="9"/>
  <c r="G80" i="9"/>
  <c r="H80" i="9"/>
  <c r="I80" i="9"/>
  <c r="J80" i="9"/>
  <c r="K80" i="9"/>
  <c r="L80" i="9"/>
  <c r="M80" i="9"/>
  <c r="C81" i="9"/>
  <c r="D81" i="9"/>
  <c r="E81" i="9"/>
  <c r="F81" i="9"/>
  <c r="G81" i="9"/>
  <c r="H81" i="9"/>
  <c r="I81" i="9"/>
  <c r="J81" i="9"/>
  <c r="K81" i="9"/>
  <c r="L81" i="9"/>
  <c r="M81" i="9"/>
  <c r="C82" i="9"/>
  <c r="D82" i="9"/>
  <c r="E82" i="9"/>
  <c r="F82" i="9"/>
  <c r="G82" i="9"/>
  <c r="H82" i="9"/>
  <c r="I82" i="9"/>
  <c r="J82" i="9"/>
  <c r="K82" i="9"/>
  <c r="L82" i="9"/>
  <c r="M82" i="9"/>
  <c r="C83" i="9"/>
  <c r="D83" i="9"/>
  <c r="E83" i="9"/>
  <c r="F83" i="9"/>
  <c r="G83" i="9"/>
  <c r="H83" i="9"/>
  <c r="I83" i="9"/>
  <c r="J83" i="9"/>
  <c r="K83" i="9"/>
  <c r="L83" i="9"/>
  <c r="M83" i="9"/>
  <c r="H122" i="9"/>
  <c r="H27" i="12"/>
  <c r="C84" i="9"/>
  <c r="D84" i="9"/>
  <c r="E84" i="9"/>
  <c r="F84" i="9"/>
  <c r="G84" i="9"/>
  <c r="H84" i="9"/>
  <c r="I84" i="9"/>
  <c r="J84" i="9"/>
  <c r="K84" i="9"/>
  <c r="L84" i="9"/>
  <c r="M84" i="9"/>
  <c r="C85" i="9"/>
  <c r="D85" i="9"/>
  <c r="E85" i="9"/>
  <c r="F85" i="9"/>
  <c r="G85" i="9"/>
  <c r="H85" i="9"/>
  <c r="I85" i="9"/>
  <c r="J85" i="9"/>
  <c r="K85" i="9"/>
  <c r="L85" i="9"/>
  <c r="M85" i="9"/>
  <c r="B87" i="9"/>
  <c r="B86" i="9"/>
  <c r="B85" i="9"/>
  <c r="B84" i="9"/>
  <c r="B83" i="9"/>
  <c r="B82" i="9"/>
  <c r="B81" i="9"/>
  <c r="B80" i="9"/>
  <c r="B79" i="9"/>
  <c r="B78" i="9"/>
  <c r="B74" i="9"/>
  <c r="B77" i="9"/>
  <c r="B76" i="9"/>
  <c r="A92" i="15"/>
  <c r="A93" i="15"/>
  <c r="AW15" i="7"/>
  <c r="AW14" i="7"/>
  <c r="AW13" i="7"/>
  <c r="E13" i="21"/>
  <c r="E13" i="19"/>
  <c r="AI152" i="1"/>
  <c r="F26" i="23"/>
  <c r="S24" i="21"/>
  <c r="S24" i="19"/>
  <c r="C103" i="9"/>
  <c r="AE50" i="25"/>
  <c r="AH50" i="25"/>
  <c r="AE49" i="25"/>
  <c r="AH49" i="25"/>
  <c r="AE48" i="25"/>
  <c r="AH48" i="25"/>
  <c r="AJ48" i="25"/>
  <c r="AC50" i="25"/>
  <c r="AC49" i="25"/>
  <c r="AC48" i="25"/>
  <c r="D18" i="9"/>
  <c r="D10" i="12"/>
  <c r="B18" i="9"/>
  <c r="C11" i="25"/>
  <c r="C7" i="25"/>
  <c r="B15" i="25"/>
  <c r="D15" i="25"/>
  <c r="B4" i="25"/>
  <c r="L14" i="25"/>
  <c r="K14" i="25"/>
  <c r="P3" i="25"/>
  <c r="P4" i="25" s="1"/>
  <c r="P5" i="25" s="1"/>
  <c r="X24" i="21"/>
  <c r="AC24" i="21"/>
  <c r="AC24" i="19"/>
  <c r="X24" i="19"/>
  <c r="AI150" i="1"/>
  <c r="G37" i="23"/>
  <c r="F56" i="10"/>
  <c r="A101" i="15"/>
  <c r="E10" i="7"/>
  <c r="E19" i="7"/>
  <c r="R158" i="19"/>
  <c r="A4" i="20"/>
  <c r="AB129" i="19"/>
  <c r="AB128" i="19"/>
  <c r="AB126" i="19"/>
  <c r="AB125" i="19"/>
  <c r="AB124" i="19"/>
  <c r="AB123" i="19"/>
  <c r="AB122" i="19"/>
  <c r="AB121" i="19"/>
  <c r="AB120" i="19"/>
  <c r="AB119" i="19"/>
  <c r="AB118" i="19"/>
  <c r="AB117" i="19"/>
  <c r="AB116" i="19"/>
  <c r="Y130" i="19"/>
  <c r="Y129" i="19"/>
  <c r="Y131" i="19"/>
  <c r="Y128" i="19"/>
  <c r="Y126" i="19"/>
  <c r="Y125" i="19"/>
  <c r="Y124" i="19"/>
  <c r="Y123" i="19"/>
  <c r="Y122" i="19"/>
  <c r="Y121" i="19"/>
  <c r="Y120" i="19"/>
  <c r="Y119" i="19"/>
  <c r="Y118" i="19"/>
  <c r="Y117" i="19"/>
  <c r="Y116" i="19"/>
  <c r="AB115" i="19"/>
  <c r="Y115" i="19"/>
  <c r="Q126" i="19"/>
  <c r="Q125" i="19"/>
  <c r="I54" i="10"/>
  <c r="C57" i="10"/>
  <c r="J50" i="10"/>
  <c r="I50" i="10"/>
  <c r="M116" i="19"/>
  <c r="M117" i="19"/>
  <c r="M118" i="19"/>
  <c r="M119" i="19"/>
  <c r="M120" i="19"/>
  <c r="M121" i="19"/>
  <c r="M122" i="19"/>
  <c r="M123" i="19"/>
  <c r="M127" i="19"/>
  <c r="M128" i="19"/>
  <c r="M129" i="19"/>
  <c r="J115" i="19"/>
  <c r="J131" i="19"/>
  <c r="F37" i="23"/>
  <c r="J116" i="19"/>
  <c r="J117" i="19"/>
  <c r="J118" i="19"/>
  <c r="J119" i="19"/>
  <c r="J120" i="19"/>
  <c r="J122" i="19"/>
  <c r="J123" i="19"/>
  <c r="C54" i="10"/>
  <c r="C56" i="10"/>
  <c r="C58" i="10"/>
  <c r="A129" i="19"/>
  <c r="A128" i="19"/>
  <c r="A127" i="19"/>
  <c r="A126" i="19"/>
  <c r="I47" i="21"/>
  <c r="C64" i="9"/>
  <c r="D64" i="9"/>
  <c r="D67" i="9"/>
  <c r="E64" i="9"/>
  <c r="E67" i="9"/>
  <c r="F64" i="9"/>
  <c r="G64" i="9"/>
  <c r="H64" i="9"/>
  <c r="I64" i="9"/>
  <c r="J64" i="9"/>
  <c r="K64" i="9"/>
  <c r="K67" i="9"/>
  <c r="L64" i="9"/>
  <c r="L67" i="9"/>
  <c r="M64" i="9"/>
  <c r="M67" i="9"/>
  <c r="B64" i="9"/>
  <c r="M86" i="9"/>
  <c r="G125" i="9"/>
  <c r="G30" i="12"/>
  <c r="M87" i="9"/>
  <c r="M94" i="9"/>
  <c r="H27" i="24"/>
  <c r="G21" i="12"/>
  <c r="F27" i="24"/>
  <c r="C86" i="9"/>
  <c r="C87" i="9"/>
  <c r="B94" i="9"/>
  <c r="C94" i="9"/>
  <c r="G16" i="24"/>
  <c r="G17" i="24"/>
  <c r="G18" i="24"/>
  <c r="E16" i="24"/>
  <c r="E17" i="24"/>
  <c r="E18" i="24"/>
  <c r="B16" i="24"/>
  <c r="B17" i="24"/>
  <c r="B18" i="24"/>
  <c r="A16" i="24"/>
  <c r="A17" i="24"/>
  <c r="A18" i="24"/>
  <c r="E15" i="24"/>
  <c r="G15" i="24"/>
  <c r="B15" i="24"/>
  <c r="A15" i="24"/>
  <c r="A11" i="24"/>
  <c r="G12" i="24"/>
  <c r="G13" i="24"/>
  <c r="G14" i="24"/>
  <c r="E12" i="24"/>
  <c r="E13" i="24"/>
  <c r="E14" i="24"/>
  <c r="B12" i="24"/>
  <c r="B13" i="24"/>
  <c r="B14" i="24"/>
  <c r="A12" i="24"/>
  <c r="A13" i="24"/>
  <c r="A14" i="24"/>
  <c r="G11" i="24"/>
  <c r="B11" i="24"/>
  <c r="E11" i="24"/>
  <c r="B7" i="24"/>
  <c r="B5" i="24"/>
  <c r="E68" i="15"/>
  <c r="E67" i="15"/>
  <c r="E62" i="15"/>
  <c r="E72" i="15"/>
  <c r="B6" i="12"/>
  <c r="B46" i="4"/>
  <c r="C46" i="4"/>
  <c r="D46" i="4"/>
  <c r="E46" i="4"/>
  <c r="F46" i="4"/>
  <c r="G46" i="4"/>
  <c r="H46" i="4"/>
  <c r="B47" i="4"/>
  <c r="C47" i="4"/>
  <c r="B53" i="18"/>
  <c r="D47" i="4"/>
  <c r="B54" i="18"/>
  <c r="E47" i="4"/>
  <c r="F47" i="4"/>
  <c r="G47" i="4"/>
  <c r="G66" i="4"/>
  <c r="H47" i="4"/>
  <c r="B58" i="18"/>
  <c r="B53" i="4"/>
  <c r="C53" i="4"/>
  <c r="C53" i="18"/>
  <c r="D53" i="4"/>
  <c r="C54" i="18"/>
  <c r="E53" i="4"/>
  <c r="F53" i="4"/>
  <c r="G53" i="4"/>
  <c r="H53" i="4"/>
  <c r="B57" i="4"/>
  <c r="C52" i="18"/>
  <c r="C57" i="4"/>
  <c r="D57" i="4"/>
  <c r="E57" i="4"/>
  <c r="F57" i="4"/>
  <c r="G57" i="4"/>
  <c r="H57" i="4"/>
  <c r="B60" i="4"/>
  <c r="D52" i="18"/>
  <c r="C60" i="4"/>
  <c r="D60" i="4"/>
  <c r="E60" i="4"/>
  <c r="D55" i="18"/>
  <c r="F60" i="4"/>
  <c r="G60" i="4"/>
  <c r="D57" i="18"/>
  <c r="H60" i="4"/>
  <c r="C36" i="9"/>
  <c r="F52" i="18"/>
  <c r="G36" i="9"/>
  <c r="E52" i="18"/>
  <c r="G37" i="9"/>
  <c r="E53" i="18"/>
  <c r="G38" i="9"/>
  <c r="E54" i="18"/>
  <c r="G39" i="9"/>
  <c r="E55" i="18"/>
  <c r="G40" i="9"/>
  <c r="E56" i="18"/>
  <c r="G41" i="9"/>
  <c r="E57" i="18"/>
  <c r="G42" i="9"/>
  <c r="E58" i="18"/>
  <c r="C37" i="9"/>
  <c r="F53" i="18"/>
  <c r="C38" i="9"/>
  <c r="C39" i="9"/>
  <c r="F55" i="18"/>
  <c r="C40" i="9"/>
  <c r="F56" i="18"/>
  <c r="C41" i="9"/>
  <c r="F57" i="18"/>
  <c r="C42" i="9"/>
  <c r="F58" i="18"/>
  <c r="A42" i="9"/>
  <c r="A41" i="9"/>
  <c r="A40" i="9"/>
  <c r="A39" i="9"/>
  <c r="A38" i="9"/>
  <c r="A37" i="9"/>
  <c r="A36" i="9"/>
  <c r="G43" i="7"/>
  <c r="G44" i="7"/>
  <c r="G45" i="7"/>
  <c r="G46" i="7"/>
  <c r="G47" i="7"/>
  <c r="G48" i="7"/>
  <c r="G49" i="7"/>
  <c r="G50" i="7"/>
  <c r="G52" i="7"/>
  <c r="G53" i="7"/>
  <c r="G54" i="7"/>
  <c r="G55" i="7"/>
  <c r="G42" i="7"/>
  <c r="A31" i="7"/>
  <c r="A32" i="7"/>
  <c r="A33" i="7"/>
  <c r="A34" i="7"/>
  <c r="A35" i="7"/>
  <c r="A36" i="7"/>
  <c r="A37" i="7"/>
  <c r="A30" i="7"/>
  <c r="F10" i="7"/>
  <c r="F19" i="7"/>
  <c r="V133" i="21"/>
  <c r="D86" i="9"/>
  <c r="E86" i="9"/>
  <c r="F86" i="9"/>
  <c r="G86" i="9"/>
  <c r="H86" i="9"/>
  <c r="I86" i="9"/>
  <c r="J86" i="9"/>
  <c r="K86" i="9"/>
  <c r="L86" i="9"/>
  <c r="D87" i="9"/>
  <c r="E87" i="9"/>
  <c r="F87" i="9"/>
  <c r="G87" i="9"/>
  <c r="H87" i="9"/>
  <c r="I87" i="9"/>
  <c r="J87" i="9"/>
  <c r="K87" i="9"/>
  <c r="L87" i="9"/>
  <c r="D94" i="9"/>
  <c r="E94" i="9"/>
  <c r="F94" i="9"/>
  <c r="G94" i="9"/>
  <c r="H94" i="9"/>
  <c r="I94" i="9"/>
  <c r="J94" i="9"/>
  <c r="K94" i="9"/>
  <c r="L94" i="9"/>
  <c r="A163" i="19"/>
  <c r="A162" i="19"/>
  <c r="A161" i="19"/>
  <c r="A160" i="19"/>
  <c r="A159" i="19"/>
  <c r="A151" i="19"/>
  <c r="A152" i="19"/>
  <c r="A153" i="19"/>
  <c r="A154" i="19"/>
  <c r="A155" i="19"/>
  <c r="A156" i="19"/>
  <c r="A157" i="19"/>
  <c r="A138" i="21"/>
  <c r="A137" i="21"/>
  <c r="A136" i="21"/>
  <c r="A135" i="21"/>
  <c r="A134" i="21"/>
  <c r="A127" i="21"/>
  <c r="A128" i="21"/>
  <c r="A129" i="21"/>
  <c r="A130" i="21"/>
  <c r="A131" i="21"/>
  <c r="A132" i="21"/>
  <c r="A126" i="21"/>
  <c r="D103" i="9"/>
  <c r="E103" i="9"/>
  <c r="F103" i="9"/>
  <c r="F106" i="9"/>
  <c r="G103" i="9"/>
  <c r="H103" i="9"/>
  <c r="H106" i="9"/>
  <c r="F21" i="12"/>
  <c r="H21" i="12"/>
  <c r="F47" i="12"/>
  <c r="F45" i="12"/>
  <c r="G47" i="12"/>
  <c r="G45" i="12"/>
  <c r="H47" i="12"/>
  <c r="H45" i="12"/>
  <c r="G13" i="23"/>
  <c r="F13" i="23"/>
  <c r="H10" i="23"/>
  <c r="G10" i="23"/>
  <c r="A29" i="12"/>
  <c r="A30" i="12"/>
  <c r="A31" i="12"/>
  <c r="A28" i="12"/>
  <c r="D21" i="7"/>
  <c r="N135" i="21"/>
  <c r="D22" i="7"/>
  <c r="F12" i="23"/>
  <c r="D20" i="7"/>
  <c r="D23" i="7"/>
  <c r="D24" i="7"/>
  <c r="F54" i="18"/>
  <c r="B56" i="18"/>
  <c r="A57" i="18"/>
  <c r="A58" i="18"/>
  <c r="A53" i="18"/>
  <c r="A54" i="18"/>
  <c r="A55" i="18"/>
  <c r="A56" i="18"/>
  <c r="A52" i="18"/>
  <c r="G67" i="9"/>
  <c r="A97" i="15"/>
  <c r="L35" i="23"/>
  <c r="K35" i="23"/>
  <c r="J35" i="23"/>
  <c r="I35" i="23"/>
  <c r="H35" i="23"/>
  <c r="G35" i="23"/>
  <c r="F35" i="23"/>
  <c r="H58" i="12"/>
  <c r="L34" i="23"/>
  <c r="G58" i="12"/>
  <c r="K34" i="23"/>
  <c r="F58" i="12"/>
  <c r="J34" i="23"/>
  <c r="E58" i="12"/>
  <c r="D58" i="12"/>
  <c r="H34" i="23"/>
  <c r="C58" i="12"/>
  <c r="B58" i="12"/>
  <c r="F34" i="23"/>
  <c r="H55" i="12"/>
  <c r="H54" i="12"/>
  <c r="L29" i="23"/>
  <c r="G55" i="12"/>
  <c r="F55" i="12"/>
  <c r="F54" i="12"/>
  <c r="E55" i="12"/>
  <c r="I31" i="23"/>
  <c r="D55" i="12"/>
  <c r="H31" i="23"/>
  <c r="C55" i="12"/>
  <c r="B55" i="12"/>
  <c r="F31" i="23"/>
  <c r="C14" i="12"/>
  <c r="D14" i="12"/>
  <c r="E14" i="12"/>
  <c r="E22" i="24"/>
  <c r="I20" i="23"/>
  <c r="F14" i="12"/>
  <c r="G14" i="12"/>
  <c r="K20" i="23"/>
  <c r="H14" i="12"/>
  <c r="H22" i="24"/>
  <c r="H74" i="12"/>
  <c r="L30" i="23"/>
  <c r="G74" i="12"/>
  <c r="K30" i="23"/>
  <c r="F74" i="12"/>
  <c r="J30" i="23"/>
  <c r="E74" i="12"/>
  <c r="I30" i="23"/>
  <c r="D74" i="12"/>
  <c r="H30" i="23"/>
  <c r="C74" i="12"/>
  <c r="G30" i="23"/>
  <c r="B74" i="12"/>
  <c r="F30" i="23"/>
  <c r="J23" i="23"/>
  <c r="D11" i="7"/>
  <c r="D13" i="7"/>
  <c r="D12" i="7"/>
  <c r="N151" i="19"/>
  <c r="D14" i="7"/>
  <c r="D15" i="7"/>
  <c r="D16" i="7"/>
  <c r="N155" i="19"/>
  <c r="D17" i="7"/>
  <c r="N131" i="21"/>
  <c r="D18" i="7"/>
  <c r="F11" i="23"/>
  <c r="F10" i="23"/>
  <c r="A90" i="15"/>
  <c r="A89" i="15"/>
  <c r="A88" i="15"/>
  <c r="V51" i="21"/>
  <c r="I51" i="21"/>
  <c r="J43" i="21"/>
  <c r="Y39" i="21"/>
  <c r="I39" i="21"/>
  <c r="I31" i="21"/>
  <c r="AC31" i="21"/>
  <c r="I33" i="21"/>
  <c r="E37" i="21"/>
  <c r="F119" i="21"/>
  <c r="Z124" i="21"/>
  <c r="A125" i="21"/>
  <c r="R125" i="21"/>
  <c r="V125" i="21"/>
  <c r="Z125" i="21"/>
  <c r="R126" i="21"/>
  <c r="V126" i="21"/>
  <c r="Z126" i="21"/>
  <c r="R127" i="21"/>
  <c r="V127" i="21"/>
  <c r="Z127" i="21"/>
  <c r="R128" i="21"/>
  <c r="V128" i="21"/>
  <c r="Z128" i="21"/>
  <c r="R129" i="21"/>
  <c r="V129" i="21"/>
  <c r="Z129" i="21"/>
  <c r="R130" i="21"/>
  <c r="V130" i="21"/>
  <c r="Z130" i="21"/>
  <c r="R131" i="21"/>
  <c r="V131" i="21"/>
  <c r="Z131" i="21"/>
  <c r="R132" i="21"/>
  <c r="V132" i="21"/>
  <c r="Z132" i="21"/>
  <c r="Z133" i="21"/>
  <c r="R134" i="21"/>
  <c r="V134" i="21"/>
  <c r="Z134" i="21"/>
  <c r="R135" i="21"/>
  <c r="V135" i="21"/>
  <c r="Z135" i="21"/>
  <c r="R136" i="21"/>
  <c r="V136" i="21"/>
  <c r="Z136" i="21"/>
  <c r="R137" i="21"/>
  <c r="V137" i="21"/>
  <c r="Z137" i="21"/>
  <c r="R138" i="21"/>
  <c r="V138" i="21"/>
  <c r="Z138" i="21"/>
  <c r="Z139" i="21"/>
  <c r="F141" i="21"/>
  <c r="F166" i="19"/>
  <c r="Z150" i="19"/>
  <c r="Z151" i="19"/>
  <c r="Z152" i="19"/>
  <c r="Z153" i="19"/>
  <c r="Z154" i="19"/>
  <c r="Z155" i="19"/>
  <c r="Z156" i="19"/>
  <c r="Z157" i="19"/>
  <c r="Z158" i="19"/>
  <c r="Z159" i="19"/>
  <c r="Z160" i="19"/>
  <c r="Z161" i="19"/>
  <c r="Z162" i="19"/>
  <c r="Z163" i="19"/>
  <c r="Z164" i="19"/>
  <c r="Z149" i="19"/>
  <c r="V151" i="19"/>
  <c r="V152" i="19"/>
  <c r="V153" i="19"/>
  <c r="V154" i="19"/>
  <c r="V155" i="19"/>
  <c r="V156" i="19"/>
  <c r="V157" i="19"/>
  <c r="V159" i="19"/>
  <c r="V160" i="19"/>
  <c r="V161" i="19"/>
  <c r="V162" i="19"/>
  <c r="V163" i="19"/>
  <c r="R151" i="19"/>
  <c r="R152" i="19"/>
  <c r="R153" i="19"/>
  <c r="R154" i="19"/>
  <c r="R155" i="19"/>
  <c r="R156" i="19"/>
  <c r="R157" i="19"/>
  <c r="R159" i="19"/>
  <c r="R160" i="19"/>
  <c r="R161" i="19"/>
  <c r="R162" i="19"/>
  <c r="R163" i="19"/>
  <c r="V150" i="19"/>
  <c r="R150" i="19"/>
  <c r="A150" i="19"/>
  <c r="F144" i="19"/>
  <c r="H97" i="19"/>
  <c r="E85" i="19"/>
  <c r="I81" i="19"/>
  <c r="H71" i="19"/>
  <c r="H70" i="19"/>
  <c r="A53" i="19"/>
  <c r="D14" i="10"/>
  <c r="L53" i="19"/>
  <c r="Z48" i="19"/>
  <c r="E48" i="19"/>
  <c r="E8" i="10"/>
  <c r="I33" i="19"/>
  <c r="AC31" i="19"/>
  <c r="I31" i="19"/>
  <c r="C32" i="9"/>
  <c r="D32" i="9"/>
  <c r="E32" i="9"/>
  <c r="F32" i="9"/>
  <c r="G32" i="9"/>
  <c r="H32" i="9"/>
  <c r="A85" i="9"/>
  <c r="A124" i="9"/>
  <c r="A86" i="9"/>
  <c r="A125" i="9"/>
  <c r="A87" i="9"/>
  <c r="A126" i="9"/>
  <c r="A84" i="9"/>
  <c r="A123" i="9"/>
  <c r="E71" i="15"/>
  <c r="E69" i="15"/>
  <c r="E63" i="15"/>
  <c r="A65" i="15"/>
  <c r="E61" i="15"/>
  <c r="E60" i="15"/>
  <c r="A60" i="15"/>
  <c r="D16" i="10"/>
  <c r="B131" i="9"/>
  <c r="N89" i="9"/>
  <c r="O89" i="9"/>
  <c r="P89" i="9"/>
  <c r="Q89" i="9"/>
  <c r="R89" i="9"/>
  <c r="C26" i="9"/>
  <c r="D26" i="9"/>
  <c r="E26" i="9"/>
  <c r="F26" i="9"/>
  <c r="G26" i="9"/>
  <c r="H26" i="9"/>
  <c r="I26" i="9"/>
  <c r="J26" i="9"/>
  <c r="K26" i="9"/>
  <c r="L26" i="9"/>
  <c r="M26" i="9"/>
  <c r="B26" i="9"/>
  <c r="N160" i="19"/>
  <c r="D53" i="18"/>
  <c r="G27" i="24"/>
  <c r="K23" i="23"/>
  <c r="L23" i="23"/>
  <c r="E126" i="9"/>
  <c r="E31" i="12"/>
  <c r="B47" i="12"/>
  <c r="B45" i="12"/>
  <c r="B63" i="12"/>
  <c r="F33" i="23"/>
  <c r="C47" i="12"/>
  <c r="C45" i="12"/>
  <c r="E47" i="12"/>
  <c r="E45" i="12"/>
  <c r="D47" i="12"/>
  <c r="D45" i="12"/>
  <c r="B54" i="12"/>
  <c r="F29" i="23"/>
  <c r="N156" i="19"/>
  <c r="D119" i="9"/>
  <c r="D24" i="12"/>
  <c r="G124" i="9"/>
  <c r="G29" i="12"/>
  <c r="G116" i="9"/>
  <c r="G20" i="12"/>
  <c r="F116" i="9"/>
  <c r="F20" i="12"/>
  <c r="H119" i="9"/>
  <c r="H24" i="12"/>
  <c r="C106" i="9"/>
  <c r="E106" i="9"/>
  <c r="N130" i="21"/>
  <c r="J31" i="23"/>
  <c r="C57" i="18"/>
  <c r="D54" i="12"/>
  <c r="H29" i="23"/>
  <c r="F121" i="9"/>
  <c r="F26" i="12"/>
  <c r="G123" i="9"/>
  <c r="G28" i="12"/>
  <c r="D123" i="9"/>
  <c r="D28" i="12"/>
  <c r="E116" i="9"/>
  <c r="E20" i="12"/>
  <c r="D117" i="9"/>
  <c r="D22" i="12"/>
  <c r="F28" i="23"/>
  <c r="C124" i="9"/>
  <c r="C29" i="12"/>
  <c r="F120" i="9"/>
  <c r="F25" i="12"/>
  <c r="C22" i="24"/>
  <c r="G22" i="24"/>
  <c r="V124" i="21"/>
  <c r="V149" i="19"/>
  <c r="D56" i="18"/>
  <c r="D106" i="9"/>
  <c r="B55" i="18"/>
  <c r="F117" i="9"/>
  <c r="F22" i="12"/>
  <c r="C117" i="9"/>
  <c r="C22" i="12"/>
  <c r="H117" i="9"/>
  <c r="H22" i="12"/>
  <c r="G117" i="9"/>
  <c r="G22" i="12"/>
  <c r="E117" i="9"/>
  <c r="E22" i="12"/>
  <c r="N152" i="19"/>
  <c r="N127" i="21"/>
  <c r="N137" i="21"/>
  <c r="N162" i="19"/>
  <c r="C121" i="9"/>
  <c r="C26" i="12"/>
  <c r="H121" i="9"/>
  <c r="H26" i="12"/>
  <c r="G121" i="9"/>
  <c r="G26" i="12"/>
  <c r="D121" i="9"/>
  <c r="D26" i="12"/>
  <c r="E121" i="9"/>
  <c r="E26" i="12"/>
  <c r="H20" i="23"/>
  <c r="E123" i="9"/>
  <c r="E28" i="12"/>
  <c r="C123" i="9"/>
  <c r="C28" i="12"/>
  <c r="F123" i="9"/>
  <c r="F28" i="12"/>
  <c r="H123" i="9"/>
  <c r="H28" i="12"/>
  <c r="R133" i="21"/>
  <c r="B88" i="9"/>
  <c r="E41" i="9"/>
  <c r="G67" i="4"/>
  <c r="G68" i="4"/>
  <c r="N150" i="19"/>
  <c r="D22" i="24"/>
  <c r="F126" i="9"/>
  <c r="F31" i="12"/>
  <c r="C126" i="9"/>
  <c r="C31" i="12"/>
  <c r="J67" i="9"/>
  <c r="N138" i="21"/>
  <c r="N163" i="19"/>
  <c r="N132" i="21"/>
  <c r="N157" i="19"/>
  <c r="C58" i="18"/>
  <c r="B52" i="18"/>
  <c r="H124" i="9"/>
  <c r="H29" i="12"/>
  <c r="E124" i="9"/>
  <c r="E29" i="12"/>
  <c r="F124" i="9"/>
  <c r="F29" i="12"/>
  <c r="D124" i="9"/>
  <c r="D29" i="12"/>
  <c r="C120" i="9"/>
  <c r="C25" i="12"/>
  <c r="Y127" i="19"/>
  <c r="F38" i="23"/>
  <c r="C66" i="4"/>
  <c r="C67" i="4"/>
  <c r="C68" i="4"/>
  <c r="H67" i="9"/>
  <c r="L20" i="23"/>
  <c r="G31" i="23"/>
  <c r="D66" i="4"/>
  <c r="E38" i="9"/>
  <c r="D54" i="18"/>
  <c r="L31" i="23"/>
  <c r="N136" i="21"/>
  <c r="N161" i="19"/>
  <c r="J20" i="23"/>
  <c r="F22" i="24"/>
  <c r="N154" i="19"/>
  <c r="N129" i="21"/>
  <c r="E37" i="9"/>
  <c r="E25" i="7"/>
  <c r="R139" i="21"/>
  <c r="B65" i="9"/>
  <c r="N126" i="21"/>
  <c r="R124" i="21"/>
  <c r="R149" i="19"/>
  <c r="F67" i="9"/>
  <c r="D125" i="9"/>
  <c r="D30" i="12"/>
  <c r="C125" i="9"/>
  <c r="C30" i="12"/>
  <c r="H125" i="9"/>
  <c r="H30" i="12"/>
  <c r="F125" i="9"/>
  <c r="F30" i="12"/>
  <c r="E125" i="9"/>
  <c r="E30" i="12"/>
  <c r="C133" i="9"/>
  <c r="C116" i="9"/>
  <c r="C20" i="12"/>
  <c r="H116" i="9"/>
  <c r="H20" i="12"/>
  <c r="F115" i="9"/>
  <c r="F19" i="12"/>
  <c r="C115" i="9"/>
  <c r="C19" i="12"/>
  <c r="D115" i="9"/>
  <c r="D19" i="12"/>
  <c r="F63" i="12"/>
  <c r="J33" i="23"/>
  <c r="J29" i="23"/>
  <c r="E122" i="9"/>
  <c r="E27" i="12"/>
  <c r="F122" i="9"/>
  <c r="F27" i="12"/>
  <c r="D122" i="9"/>
  <c r="D27" i="12"/>
  <c r="G118" i="9"/>
  <c r="G23" i="12"/>
  <c r="G122" i="9"/>
  <c r="G27" i="12"/>
  <c r="D118" i="9"/>
  <c r="D23" i="12"/>
  <c r="F118" i="9"/>
  <c r="C122" i="9"/>
  <c r="C27" i="12"/>
  <c r="H118" i="9"/>
  <c r="H23" i="12"/>
  <c r="C27" i="24"/>
  <c r="C21" i="12"/>
  <c r="G23" i="23"/>
  <c r="F23" i="12"/>
  <c r="V16" i="25"/>
  <c r="AE55" i="25"/>
  <c r="AH55" i="25"/>
  <c r="B10" i="12"/>
  <c r="AC55" i="25"/>
  <c r="AJ49" i="25"/>
  <c r="F9" i="25"/>
  <c r="B4" i="20"/>
  <c r="E54" i="12"/>
  <c r="I29" i="23"/>
  <c r="I34" i="23"/>
  <c r="A100" i="15"/>
  <c r="AB127" i="19"/>
  <c r="P15" i="25"/>
  <c r="F7" i="25"/>
  <c r="Z27" i="21"/>
  <c r="J18" i="9"/>
  <c r="I27" i="21"/>
  <c r="I27" i="19"/>
  <c r="AD62" i="25"/>
  <c r="C54" i="12"/>
  <c r="G34" i="23"/>
  <c r="C67" i="9"/>
  <c r="F114" i="1"/>
  <c r="F121" i="1"/>
  <c r="E121" i="1"/>
  <c r="F15" i="23"/>
  <c r="AJ55" i="25"/>
  <c r="V22" i="25"/>
  <c r="G20" i="23"/>
  <c r="N159" i="19"/>
  <c r="N134" i="21"/>
  <c r="D19" i="7"/>
  <c r="H63" i="12"/>
  <c r="L33" i="23"/>
  <c r="H66" i="4"/>
  <c r="D58" i="18"/>
  <c r="D59" i="18"/>
  <c r="D60" i="18"/>
  <c r="C56" i="18"/>
  <c r="F66" i="4"/>
  <c r="I67" i="9"/>
  <c r="AJ50" i="25"/>
  <c r="AE51" i="25"/>
  <c r="C8" i="25"/>
  <c r="AC51" i="25"/>
  <c r="AI26" i="7"/>
  <c r="D67" i="4"/>
  <c r="D68" i="4"/>
  <c r="N153" i="19"/>
  <c r="N128" i="21"/>
  <c r="N125" i="21"/>
  <c r="D10" i="7"/>
  <c r="G106" i="9"/>
  <c r="C55" i="18"/>
  <c r="C59" i="18"/>
  <c r="C60" i="18"/>
  <c r="E66" i="4"/>
  <c r="E133" i="9"/>
  <c r="D133" i="9"/>
  <c r="E118" i="9"/>
  <c r="E23" i="12"/>
  <c r="C118" i="9"/>
  <c r="C23" i="12"/>
  <c r="D63" i="12"/>
  <c r="H33" i="23"/>
  <c r="V158" i="19"/>
  <c r="F25" i="7"/>
  <c r="F59" i="18"/>
  <c r="B57" i="18"/>
  <c r="B59" i="18"/>
  <c r="B60" i="18"/>
  <c r="D126" i="9"/>
  <c r="D31" i="12"/>
  <c r="G126" i="9"/>
  <c r="G31" i="12"/>
  <c r="H126" i="9"/>
  <c r="H31" i="12"/>
  <c r="G119" i="9"/>
  <c r="G24" i="12"/>
  <c r="E119" i="9"/>
  <c r="E24" i="12"/>
  <c r="F119" i="9"/>
  <c r="F24" i="12"/>
  <c r="C119" i="9"/>
  <c r="C24" i="12"/>
  <c r="G115" i="9"/>
  <c r="G19" i="12"/>
  <c r="E115" i="9"/>
  <c r="E19" i="12"/>
  <c r="H115" i="9"/>
  <c r="H19" i="12"/>
  <c r="R164" i="19"/>
  <c r="AI19" i="7"/>
  <c r="A95" i="15"/>
  <c r="K31" i="23"/>
  <c r="G54" i="12"/>
  <c r="K29" i="23"/>
  <c r="B66" i="4"/>
  <c r="H120" i="9"/>
  <c r="H25" i="12"/>
  <c r="E120" i="9"/>
  <c r="E25" i="12"/>
  <c r="D120" i="9"/>
  <c r="D25" i="12"/>
  <c r="G120" i="9"/>
  <c r="G25" i="12"/>
  <c r="J72" i="9"/>
  <c r="F72" i="9"/>
  <c r="E111" i="9"/>
  <c r="L72" i="9"/>
  <c r="D70" i="9"/>
  <c r="D72" i="9"/>
  <c r="J71" i="9"/>
  <c r="H70" i="9"/>
  <c r="K71" i="9"/>
  <c r="C109" i="9"/>
  <c r="E109" i="9"/>
  <c r="M70" i="9"/>
  <c r="H111" i="9"/>
  <c r="D110" i="9"/>
  <c r="C111" i="9"/>
  <c r="G70" i="9"/>
  <c r="F109" i="9"/>
  <c r="F70" i="9"/>
  <c r="K70" i="9"/>
  <c r="E72" i="9"/>
  <c r="B70" i="9"/>
  <c r="J70" i="9"/>
  <c r="J69" i="9"/>
  <c r="H72" i="9"/>
  <c r="B71" i="9"/>
  <c r="G71" i="9"/>
  <c r="G109" i="9"/>
  <c r="E110" i="9"/>
  <c r="E70" i="9"/>
  <c r="D71" i="9"/>
  <c r="C110" i="9"/>
  <c r="L70" i="9"/>
  <c r="F111" i="9"/>
  <c r="L71" i="9"/>
  <c r="F71" i="9"/>
  <c r="F110" i="9"/>
  <c r="G72" i="9"/>
  <c r="B72" i="9"/>
  <c r="H110" i="9"/>
  <c r="D109" i="9"/>
  <c r="H109" i="9"/>
  <c r="H108" i="9"/>
  <c r="C72" i="9"/>
  <c r="D111" i="9"/>
  <c r="M71" i="9"/>
  <c r="I70" i="9"/>
  <c r="I69" i="9"/>
  <c r="C70" i="9"/>
  <c r="I71" i="9"/>
  <c r="G111" i="9"/>
  <c r="H71" i="9"/>
  <c r="C71" i="9"/>
  <c r="I72" i="9"/>
  <c r="G110" i="9"/>
  <c r="E71" i="9"/>
  <c r="K72" i="9"/>
  <c r="M72" i="9"/>
  <c r="G63" i="12"/>
  <c r="K33" i="23"/>
  <c r="E21" i="12"/>
  <c r="E27" i="24"/>
  <c r="I23" i="23"/>
  <c r="E40" i="9"/>
  <c r="F67" i="4"/>
  <c r="F68" i="4"/>
  <c r="B23" i="9"/>
  <c r="B22" i="9"/>
  <c r="B61" i="9"/>
  <c r="B62" i="9"/>
  <c r="V25" i="25"/>
  <c r="S15" i="25"/>
  <c r="P16" i="25"/>
  <c r="Q15" i="25"/>
  <c r="W22" i="25"/>
  <c r="E36" i="9"/>
  <c r="B67" i="4"/>
  <c r="B68" i="4"/>
  <c r="E67" i="4"/>
  <c r="E68" i="4"/>
  <c r="E39" i="9"/>
  <c r="E42" i="9"/>
  <c r="H67" i="4"/>
  <c r="H68" i="4"/>
  <c r="G29" i="23"/>
  <c r="C63" i="12"/>
  <c r="I21" i="19"/>
  <c r="I21" i="21"/>
  <c r="F8" i="25"/>
  <c r="L15" i="25"/>
  <c r="E63" i="12"/>
  <c r="I33" i="23"/>
  <c r="AI20" i="7"/>
  <c r="A91" i="15"/>
  <c r="V164" i="19"/>
  <c r="V139" i="21"/>
  <c r="B66" i="9"/>
  <c r="B67" i="9"/>
  <c r="D27" i="24"/>
  <c r="D21" i="12"/>
  <c r="H23" i="23"/>
  <c r="D25" i="7"/>
  <c r="F26" i="7"/>
  <c r="F17" i="23"/>
  <c r="N124" i="21"/>
  <c r="N149" i="19"/>
  <c r="N158" i="19"/>
  <c r="D7" i="18"/>
  <c r="F18" i="23"/>
  <c r="N133" i="21"/>
  <c r="Z27" i="19"/>
  <c r="W14" i="25"/>
  <c r="B5" i="20"/>
  <c r="C10" i="20"/>
  <c r="B10" i="20"/>
  <c r="C5" i="20"/>
  <c r="C4" i="20"/>
  <c r="A94" i="15"/>
  <c r="C45" i="9"/>
  <c r="A15" i="25"/>
  <c r="R15" i="25"/>
  <c r="R14" i="25"/>
  <c r="H15" i="12"/>
  <c r="E69" i="9"/>
  <c r="G69" i="9"/>
  <c r="M69" i="9"/>
  <c r="H69" i="9"/>
  <c r="G33" i="23"/>
  <c r="K15" i="25"/>
  <c r="M15" i="25"/>
  <c r="C15" i="25"/>
  <c r="D108" i="9"/>
  <c r="L69" i="9"/>
  <c r="K69" i="9"/>
  <c r="E108" i="9"/>
  <c r="N139" i="21"/>
  <c r="N164" i="19"/>
  <c r="D26" i="7"/>
  <c r="E26" i="7"/>
  <c r="C6" i="20"/>
  <c r="D4" i="20"/>
  <c r="E4" i="20"/>
  <c r="F4" i="20"/>
  <c r="Q16" i="25"/>
  <c r="A16" i="25"/>
  <c r="S16" i="25"/>
  <c r="R16" i="25"/>
  <c r="X22" i="25"/>
  <c r="P17" i="25"/>
  <c r="K16" i="25"/>
  <c r="M16" i="25"/>
  <c r="C16" i="25"/>
  <c r="E16" i="25"/>
  <c r="L16" i="25"/>
  <c r="G108" i="9"/>
  <c r="F69" i="9"/>
  <c r="C108" i="9"/>
  <c r="W15" i="25"/>
  <c r="W16" i="25"/>
  <c r="X14" i="25"/>
  <c r="B29" i="9"/>
  <c r="G13" i="18"/>
  <c r="K25" i="23"/>
  <c r="D13" i="18"/>
  <c r="H25" i="23"/>
  <c r="H13" i="18"/>
  <c r="L25" i="23"/>
  <c r="B13" i="18"/>
  <c r="F25" i="23"/>
  <c r="C13" i="18"/>
  <c r="G25" i="23"/>
  <c r="E13" i="18"/>
  <c r="I25" i="23"/>
  <c r="F13" i="18"/>
  <c r="J25" i="23"/>
  <c r="C22" i="9"/>
  <c r="C61" i="9"/>
  <c r="C62" i="9"/>
  <c r="W25" i="25"/>
  <c r="C23" i="9"/>
  <c r="C69" i="9"/>
  <c r="B69" i="9"/>
  <c r="F108" i="9"/>
  <c r="D69" i="9"/>
  <c r="X15" i="25"/>
  <c r="X16" i="25"/>
  <c r="Y14" i="25"/>
  <c r="C29" i="9"/>
  <c r="X19" i="25"/>
  <c r="C112" i="9"/>
  <c r="B89" i="9"/>
  <c r="B90" i="9"/>
  <c r="B91" i="9"/>
  <c r="B93" i="9"/>
  <c r="B101" i="9"/>
  <c r="B13" i="12"/>
  <c r="B44" i="12"/>
  <c r="W30" i="25"/>
  <c r="W31" i="25"/>
  <c r="B71" i="12"/>
  <c r="B70" i="12"/>
  <c r="B69" i="12"/>
  <c r="D15" i="12"/>
  <c r="L21" i="23"/>
  <c r="H16" i="12"/>
  <c r="H23" i="24"/>
  <c r="E15" i="12"/>
  <c r="E15" i="25"/>
  <c r="C615" i="25"/>
  <c r="F15" i="25"/>
  <c r="W17" i="25"/>
  <c r="W18" i="25"/>
  <c r="P18" i="25"/>
  <c r="Q17" i="25"/>
  <c r="R17" i="25"/>
  <c r="A17" i="25"/>
  <c r="Y22" i="25"/>
  <c r="S17" i="25"/>
  <c r="K17" i="25"/>
  <c r="M17" i="25"/>
  <c r="C17" i="25"/>
  <c r="E17" i="25"/>
  <c r="L17" i="25"/>
  <c r="F5" i="20"/>
  <c r="E5" i="20"/>
  <c r="F15" i="12"/>
  <c r="W23" i="25"/>
  <c r="C73" i="9"/>
  <c r="W19" i="25"/>
  <c r="B112" i="9"/>
  <c r="C15" i="12"/>
  <c r="G15" i="12"/>
  <c r="X25" i="25"/>
  <c r="D22" i="9"/>
  <c r="D61" i="9"/>
  <c r="D62" i="9"/>
  <c r="D23" i="9"/>
  <c r="X23" i="25"/>
  <c r="D73" i="9"/>
  <c r="D6" i="20"/>
  <c r="D5" i="20"/>
  <c r="A8" i="20"/>
  <c r="A9" i="20"/>
  <c r="B95" i="9"/>
  <c r="C92" i="9"/>
  <c r="B96" i="9"/>
  <c r="G16" i="12"/>
  <c r="G23" i="24"/>
  <c r="K21" i="23"/>
  <c r="C23" i="24"/>
  <c r="G21" i="23"/>
  <c r="C16" i="12"/>
  <c r="Y25" i="25"/>
  <c r="E23" i="9"/>
  <c r="E22" i="9"/>
  <c r="E61" i="9"/>
  <c r="E62" i="9"/>
  <c r="Y23" i="25"/>
  <c r="E73" i="9"/>
  <c r="Q18" i="25"/>
  <c r="Z22" i="25"/>
  <c r="P19" i="25"/>
  <c r="S18" i="25"/>
  <c r="A18" i="25"/>
  <c r="R18" i="25"/>
  <c r="K18" i="25"/>
  <c r="M18" i="25"/>
  <c r="C18" i="25"/>
  <c r="E18" i="25"/>
  <c r="L18" i="25"/>
  <c r="F14" i="23"/>
  <c r="B21" i="24"/>
  <c r="A33" i="24"/>
  <c r="A43" i="24"/>
  <c r="Y15" i="25"/>
  <c r="Y16" i="25"/>
  <c r="D29" i="9"/>
  <c r="Z14" i="25"/>
  <c r="Y19" i="25"/>
  <c r="D112" i="9"/>
  <c r="F27" i="23"/>
  <c r="B33" i="24"/>
  <c r="B43" i="24"/>
  <c r="T15" i="25"/>
  <c r="B16" i="25"/>
  <c r="X17" i="25"/>
  <c r="X18" i="25"/>
  <c r="D16" i="12"/>
  <c r="D23" i="24"/>
  <c r="H21" i="23"/>
  <c r="B34" i="24"/>
  <c r="B44" i="24"/>
  <c r="G27" i="23"/>
  <c r="I19" i="19"/>
  <c r="I19" i="21"/>
  <c r="J21" i="23"/>
  <c r="F23" i="24"/>
  <c r="F16" i="12"/>
  <c r="J53" i="10"/>
  <c r="E615" i="25"/>
  <c r="E23" i="24"/>
  <c r="I21" i="23"/>
  <c r="E16" i="12"/>
  <c r="C101" i="9"/>
  <c r="C13" i="12"/>
  <c r="C44" i="12"/>
  <c r="X30" i="25"/>
  <c r="X31" i="25"/>
  <c r="C71" i="12"/>
  <c r="C70" i="12"/>
  <c r="C69" i="12"/>
  <c r="H27" i="23"/>
  <c r="B35" i="24"/>
  <c r="B45" i="24"/>
  <c r="Z15" i="25"/>
  <c r="Z16" i="25"/>
  <c r="AA14" i="25"/>
  <c r="E29" i="9"/>
  <c r="Z19" i="25"/>
  <c r="E112" i="9"/>
  <c r="R19" i="25"/>
  <c r="Q19" i="25"/>
  <c r="P20" i="25"/>
  <c r="S19" i="25"/>
  <c r="A19" i="25"/>
  <c r="AA22" i="25"/>
  <c r="K19" i="25"/>
  <c r="M19" i="25"/>
  <c r="C19" i="25"/>
  <c r="E19" i="25"/>
  <c r="L19" i="25"/>
  <c r="D13" i="12"/>
  <c r="D44" i="12"/>
  <c r="Y30" i="25"/>
  <c r="Y31" i="25"/>
  <c r="D71" i="12"/>
  <c r="D70" i="12"/>
  <c r="D69" i="12"/>
  <c r="D101" i="9"/>
  <c r="F22" i="9"/>
  <c r="F61" i="9"/>
  <c r="F62" i="9"/>
  <c r="Z25" i="25"/>
  <c r="F23" i="9"/>
  <c r="Z23" i="25"/>
  <c r="F73" i="9"/>
  <c r="J54" i="10"/>
  <c r="D57" i="10"/>
  <c r="AB130" i="19"/>
  <c r="AB131" i="19"/>
  <c r="G14" i="23"/>
  <c r="C21" i="24"/>
  <c r="A34" i="24"/>
  <c r="A44" i="24"/>
  <c r="F16" i="25"/>
  <c r="D16" i="25"/>
  <c r="Y17" i="25"/>
  <c r="Y18" i="25"/>
  <c r="D41" i="7"/>
  <c r="D615" i="25"/>
  <c r="W20" i="25"/>
  <c r="W24" i="25"/>
  <c r="C75" i="9"/>
  <c r="C74" i="9"/>
  <c r="X20" i="25"/>
  <c r="X24" i="25"/>
  <c r="D75" i="9"/>
  <c r="D74" i="9"/>
  <c r="Y20" i="25"/>
  <c r="Y24" i="25"/>
  <c r="E75" i="9"/>
  <c r="E74" i="9"/>
  <c r="H14" i="23"/>
  <c r="D21" i="24"/>
  <c r="A35" i="24"/>
  <c r="A45" i="24"/>
  <c r="AA15" i="25"/>
  <c r="AA16" i="25"/>
  <c r="F29" i="9"/>
  <c r="AB14" i="25"/>
  <c r="AA19" i="25"/>
  <c r="F112" i="9"/>
  <c r="AA20" i="25"/>
  <c r="Z20" i="25"/>
  <c r="Z17" i="25"/>
  <c r="Z18" i="25"/>
  <c r="S20" i="25"/>
  <c r="A20" i="25"/>
  <c r="R20" i="25"/>
  <c r="AB22" i="25"/>
  <c r="Q20" i="25"/>
  <c r="P21" i="25"/>
  <c r="K20" i="25"/>
  <c r="M20" i="25"/>
  <c r="C20" i="25"/>
  <c r="E20" i="25"/>
  <c r="L20" i="25"/>
  <c r="B36" i="24"/>
  <c r="B46" i="24"/>
  <c r="I27" i="23"/>
  <c r="T16" i="25"/>
  <c r="B17" i="25"/>
  <c r="Z24" i="25"/>
  <c r="F75" i="9"/>
  <c r="F74" i="9"/>
  <c r="F89" i="9"/>
  <c r="AA25" i="25"/>
  <c r="G22" i="9"/>
  <c r="G61" i="9"/>
  <c r="G62" i="9"/>
  <c r="G23" i="9"/>
  <c r="AA24" i="25"/>
  <c r="G75" i="9"/>
  <c r="G74" i="9"/>
  <c r="G89" i="9"/>
  <c r="AA23" i="25"/>
  <c r="G73" i="9"/>
  <c r="E101" i="9"/>
  <c r="E13" i="12"/>
  <c r="E44" i="12"/>
  <c r="Z30" i="25"/>
  <c r="Z31" i="25"/>
  <c r="E71" i="12"/>
  <c r="E70" i="12"/>
  <c r="E69" i="12"/>
  <c r="H22" i="9"/>
  <c r="H61" i="9"/>
  <c r="H62" i="9"/>
  <c r="H23" i="9"/>
  <c r="AB25" i="25"/>
  <c r="AB23" i="25"/>
  <c r="H73" i="9"/>
  <c r="AB24" i="25"/>
  <c r="H75" i="9"/>
  <c r="H74" i="9"/>
  <c r="H89" i="9"/>
  <c r="J27" i="23"/>
  <c r="B37" i="24"/>
  <c r="B47" i="24"/>
  <c r="E89" i="9"/>
  <c r="E90" i="9"/>
  <c r="E91" i="9"/>
  <c r="C89" i="9"/>
  <c r="C90" i="9"/>
  <c r="C91" i="9"/>
  <c r="C93" i="9"/>
  <c r="AB15" i="25"/>
  <c r="AB16" i="25"/>
  <c r="AC14" i="25"/>
  <c r="G29" i="9"/>
  <c r="AB19" i="25"/>
  <c r="G112" i="9"/>
  <c r="AB20" i="25"/>
  <c r="D114" i="9"/>
  <c r="D18" i="12"/>
  <c r="D17" i="12"/>
  <c r="D32" i="12"/>
  <c r="B114" i="9"/>
  <c r="B18" i="12"/>
  <c r="I14" i="23"/>
  <c r="E21" i="24"/>
  <c r="A36" i="24"/>
  <c r="A46" i="24"/>
  <c r="D17" i="25"/>
  <c r="F17" i="25"/>
  <c r="S21" i="25"/>
  <c r="P22" i="25"/>
  <c r="AC22" i="25"/>
  <c r="Q21" i="25"/>
  <c r="A21" i="25"/>
  <c r="R21" i="25"/>
  <c r="K21" i="25"/>
  <c r="M21" i="25"/>
  <c r="C21" i="25"/>
  <c r="E21" i="25"/>
  <c r="L21" i="25"/>
  <c r="E114" i="9"/>
  <c r="E18" i="12"/>
  <c r="E17" i="12"/>
  <c r="E32" i="12"/>
  <c r="F101" i="9"/>
  <c r="F13" i="12"/>
  <c r="F44" i="12"/>
  <c r="AA30" i="25"/>
  <c r="AA31" i="25"/>
  <c r="F71" i="12"/>
  <c r="F70" i="12"/>
  <c r="F69" i="12"/>
  <c r="D89" i="9"/>
  <c r="D90" i="9"/>
  <c r="D91" i="9"/>
  <c r="G90" i="9"/>
  <c r="G91" i="9"/>
  <c r="F114" i="9"/>
  <c r="F18" i="12"/>
  <c r="F17" i="12"/>
  <c r="F32" i="12"/>
  <c r="AA17" i="25"/>
  <c r="AA18" i="25"/>
  <c r="F90" i="9"/>
  <c r="F91" i="9"/>
  <c r="C114" i="9"/>
  <c r="C18" i="12"/>
  <c r="C17" i="12"/>
  <c r="C32" i="12"/>
  <c r="G41" i="7"/>
  <c r="G56" i="7"/>
  <c r="D56" i="7"/>
  <c r="C46" i="9"/>
  <c r="C47" i="9"/>
  <c r="B16" i="18"/>
  <c r="C16" i="18"/>
  <c r="D16" i="18"/>
  <c r="E16" i="18"/>
  <c r="F16" i="18"/>
  <c r="G16" i="18"/>
  <c r="H16" i="18"/>
  <c r="I16" i="18"/>
  <c r="J16" i="18"/>
  <c r="K16" i="18"/>
  <c r="L16" i="18"/>
  <c r="M16" i="18"/>
  <c r="D92" i="9"/>
  <c r="D93" i="9"/>
  <c r="C96" i="9"/>
  <c r="C95" i="9"/>
  <c r="T17" i="25"/>
  <c r="B18" i="25"/>
  <c r="D113" i="9"/>
  <c r="D35" i="24"/>
  <c r="C45" i="24"/>
  <c r="D45" i="24"/>
  <c r="H24" i="23"/>
  <c r="G13" i="12"/>
  <c r="G44" i="12"/>
  <c r="AB30" i="25"/>
  <c r="AB31" i="25"/>
  <c r="G71" i="12"/>
  <c r="G70" i="12"/>
  <c r="G69" i="12"/>
  <c r="G101" i="9"/>
  <c r="C113" i="9"/>
  <c r="G24" i="23"/>
  <c r="D34" i="24"/>
  <c r="C44" i="24"/>
  <c r="D44" i="24"/>
  <c r="F21" i="24"/>
  <c r="A37" i="24"/>
  <c r="A47" i="24"/>
  <c r="J14" i="23"/>
  <c r="I22" i="9"/>
  <c r="I61" i="9"/>
  <c r="I62" i="9"/>
  <c r="I23" i="9"/>
  <c r="AC25" i="25"/>
  <c r="AC23" i="25"/>
  <c r="I73" i="9"/>
  <c r="AC24" i="25"/>
  <c r="I75" i="9"/>
  <c r="I74" i="9"/>
  <c r="I89" i="9"/>
  <c r="H29" i="9"/>
  <c r="AC15" i="25"/>
  <c r="AC16" i="25"/>
  <c r="AD14" i="25"/>
  <c r="AC19" i="25"/>
  <c r="H112" i="9"/>
  <c r="AC20" i="25"/>
  <c r="H90" i="9"/>
  <c r="H91" i="9"/>
  <c r="F113" i="9"/>
  <c r="J24" i="23"/>
  <c r="D37" i="24"/>
  <c r="C47" i="24"/>
  <c r="S22" i="25"/>
  <c r="Q22" i="25"/>
  <c r="AD22" i="25"/>
  <c r="A22" i="25"/>
  <c r="P23" i="25"/>
  <c r="R22" i="25"/>
  <c r="K22" i="25"/>
  <c r="M22" i="25"/>
  <c r="C22" i="25"/>
  <c r="E22" i="25"/>
  <c r="L22" i="25"/>
  <c r="D33" i="24"/>
  <c r="C43" i="24"/>
  <c r="D43" i="24"/>
  <c r="F24" i="23"/>
  <c r="G114" i="9"/>
  <c r="G18" i="12"/>
  <c r="G17" i="12"/>
  <c r="G32" i="12"/>
  <c r="D47" i="24"/>
  <c r="E113" i="9"/>
  <c r="D36" i="24"/>
  <c r="C46" i="24"/>
  <c r="D46" i="24"/>
  <c r="I24" i="23"/>
  <c r="B38" i="24"/>
  <c r="B48" i="24"/>
  <c r="K27" i="23"/>
  <c r="K24" i="23"/>
  <c r="D38" i="24"/>
  <c r="C48" i="24"/>
  <c r="G113" i="9"/>
  <c r="AE14" i="25"/>
  <c r="AD15" i="25"/>
  <c r="AD16" i="25"/>
  <c r="AD19" i="25"/>
  <c r="AD20" i="25"/>
  <c r="AD25" i="25"/>
  <c r="J23" i="9"/>
  <c r="J22" i="9"/>
  <c r="J61" i="9"/>
  <c r="J62" i="9"/>
  <c r="AD23" i="25"/>
  <c r="J73" i="9"/>
  <c r="AD24" i="25"/>
  <c r="J75" i="9"/>
  <c r="J74" i="9"/>
  <c r="J89" i="9"/>
  <c r="D95" i="9"/>
  <c r="E92" i="9"/>
  <c r="E93" i="9"/>
  <c r="D96" i="9"/>
  <c r="AC17" i="25"/>
  <c r="AC18" i="25"/>
  <c r="D48" i="24"/>
  <c r="E24" i="24"/>
  <c r="E25" i="24"/>
  <c r="I22" i="23"/>
  <c r="E128" i="9"/>
  <c r="E33" i="12"/>
  <c r="E34" i="12"/>
  <c r="E129" i="9"/>
  <c r="AB17" i="25"/>
  <c r="AB18" i="25"/>
  <c r="H114" i="9"/>
  <c r="H18" i="12"/>
  <c r="H17" i="12"/>
  <c r="H32" i="12"/>
  <c r="H13" i="12"/>
  <c r="H44" i="12"/>
  <c r="AC30" i="25"/>
  <c r="AC31" i="25"/>
  <c r="H71" i="12"/>
  <c r="H70" i="12"/>
  <c r="H69" i="12"/>
  <c r="H101" i="9"/>
  <c r="I90" i="9"/>
  <c r="I91" i="9"/>
  <c r="C24" i="24"/>
  <c r="C25" i="24"/>
  <c r="G22" i="23"/>
  <c r="C129" i="9"/>
  <c r="G40" i="23"/>
  <c r="C128" i="9"/>
  <c r="C33" i="12"/>
  <c r="C34" i="12"/>
  <c r="K14" i="23"/>
  <c r="G21" i="24"/>
  <c r="A38" i="24"/>
  <c r="A48" i="24"/>
  <c r="D24" i="24"/>
  <c r="D25" i="24"/>
  <c r="H22" i="23"/>
  <c r="D128" i="9"/>
  <c r="D33" i="12"/>
  <c r="D34" i="12"/>
  <c r="AE22" i="25"/>
  <c r="R23" i="25"/>
  <c r="P24" i="25"/>
  <c r="A23" i="25"/>
  <c r="Q23" i="25"/>
  <c r="S23" i="25"/>
  <c r="K23" i="25"/>
  <c r="M23" i="25"/>
  <c r="C23" i="25"/>
  <c r="E23" i="25"/>
  <c r="L23" i="25"/>
  <c r="J22" i="23"/>
  <c r="F24" i="24"/>
  <c r="F25" i="24"/>
  <c r="J40" i="23"/>
  <c r="F128" i="9"/>
  <c r="F33" i="12"/>
  <c r="F34" i="12"/>
  <c r="F129" i="9"/>
  <c r="L27" i="23"/>
  <c r="B39" i="24"/>
  <c r="B49" i="24"/>
  <c r="F18" i="25"/>
  <c r="D18" i="25"/>
  <c r="D38" i="10"/>
  <c r="C26" i="24"/>
  <c r="C28" i="24"/>
  <c r="E44" i="24"/>
  <c r="I40" i="23"/>
  <c r="E96" i="9"/>
  <c r="F92" i="9"/>
  <c r="F93" i="9"/>
  <c r="E95" i="9"/>
  <c r="G24" i="24"/>
  <c r="G25" i="24"/>
  <c r="K22" i="23"/>
  <c r="G128" i="9"/>
  <c r="G33" i="12"/>
  <c r="G34" i="12"/>
  <c r="Q24" i="25"/>
  <c r="S24" i="25"/>
  <c r="AF22" i="25"/>
  <c r="A24" i="25"/>
  <c r="R24" i="25"/>
  <c r="P25" i="25"/>
  <c r="K24" i="25"/>
  <c r="M24" i="25"/>
  <c r="C24" i="25"/>
  <c r="E24" i="25"/>
  <c r="L24" i="25"/>
  <c r="D129" i="9"/>
  <c r="D26" i="24"/>
  <c r="D28" i="24"/>
  <c r="E45" i="24"/>
  <c r="D39" i="24"/>
  <c r="C49" i="24"/>
  <c r="L24" i="23"/>
  <c r="H113" i="9"/>
  <c r="D49" i="24"/>
  <c r="F26" i="24"/>
  <c r="F28" i="24"/>
  <c r="E47" i="24"/>
  <c r="H40" i="23"/>
  <c r="C130" i="9"/>
  <c r="C9" i="18"/>
  <c r="L14" i="23"/>
  <c r="H21" i="24"/>
  <c r="A39" i="24"/>
  <c r="A49" i="24"/>
  <c r="AE15" i="25"/>
  <c r="AE16" i="25"/>
  <c r="AD17" i="25"/>
  <c r="AD18" i="25"/>
  <c r="AF14" i="25"/>
  <c r="AE19" i="25"/>
  <c r="AE20" i="25"/>
  <c r="B19" i="25"/>
  <c r="T18" i="25"/>
  <c r="F9" i="18"/>
  <c r="F130" i="9"/>
  <c r="AE25" i="25"/>
  <c r="K23" i="9"/>
  <c r="K22" i="9"/>
  <c r="K61" i="9"/>
  <c r="K62" i="9"/>
  <c r="AE23" i="25"/>
  <c r="K73" i="9"/>
  <c r="AE24" i="25"/>
  <c r="K75" i="9"/>
  <c r="K74" i="9"/>
  <c r="K89" i="9"/>
  <c r="E9" i="18"/>
  <c r="E130" i="9"/>
  <c r="E26" i="24"/>
  <c r="E28" i="24"/>
  <c r="E46" i="24"/>
  <c r="J90" i="9"/>
  <c r="J91" i="9"/>
  <c r="D19" i="25"/>
  <c r="F19" i="25"/>
  <c r="H24" i="24"/>
  <c r="H25" i="24"/>
  <c r="L22" i="23"/>
  <c r="H128" i="9"/>
  <c r="H33" i="12"/>
  <c r="H34" i="12"/>
  <c r="L40" i="23"/>
  <c r="K90" i="9"/>
  <c r="K91" i="9"/>
  <c r="D130" i="9"/>
  <c r="D9" i="18"/>
  <c r="AG14" i="25"/>
  <c r="AF15" i="25"/>
  <c r="AF16" i="25"/>
  <c r="AF19" i="25"/>
  <c r="AF20" i="25"/>
  <c r="A25" i="25"/>
  <c r="R25" i="25"/>
  <c r="Q25" i="25"/>
  <c r="AG22" i="25"/>
  <c r="P26" i="25"/>
  <c r="S25" i="25"/>
  <c r="K25" i="25"/>
  <c r="M25" i="25"/>
  <c r="C25" i="25"/>
  <c r="E25" i="25"/>
  <c r="L25" i="25"/>
  <c r="G129" i="9"/>
  <c r="G26" i="24"/>
  <c r="G28" i="24"/>
  <c r="E48" i="24"/>
  <c r="F95" i="9"/>
  <c r="G92" i="9"/>
  <c r="G93" i="9"/>
  <c r="F96" i="9"/>
  <c r="L22" i="9"/>
  <c r="L61" i="9"/>
  <c r="L62" i="9"/>
  <c r="L23" i="9"/>
  <c r="AF25" i="25"/>
  <c r="AF24" i="25"/>
  <c r="L75" i="9"/>
  <c r="L74" i="9"/>
  <c r="L89" i="9"/>
  <c r="AF23" i="25"/>
  <c r="L73" i="9"/>
  <c r="K40" i="23"/>
  <c r="AE17" i="25"/>
  <c r="AE18" i="25"/>
  <c r="M115" i="19"/>
  <c r="D54" i="10"/>
  <c r="D56" i="10"/>
  <c r="D58" i="10"/>
  <c r="AG25" i="25"/>
  <c r="M23" i="9"/>
  <c r="M22" i="9"/>
  <c r="M61" i="9"/>
  <c r="M62" i="9"/>
  <c r="AG23" i="25"/>
  <c r="M73" i="9"/>
  <c r="AG24" i="25"/>
  <c r="M75" i="9"/>
  <c r="M74" i="9"/>
  <c r="M89" i="9"/>
  <c r="L90" i="9"/>
  <c r="L91" i="9"/>
  <c r="AH14" i="25"/>
  <c r="AG15" i="25"/>
  <c r="AG16" i="25"/>
  <c r="AG19" i="25"/>
  <c r="AG20" i="25"/>
  <c r="B20" i="25"/>
  <c r="T19" i="25"/>
  <c r="M130" i="19"/>
  <c r="M131" i="19"/>
  <c r="G95" i="9"/>
  <c r="G96" i="9"/>
  <c r="H92" i="9"/>
  <c r="H93" i="9"/>
  <c r="G9" i="18"/>
  <c r="G130" i="9"/>
  <c r="S26" i="25"/>
  <c r="P27" i="25"/>
  <c r="A26" i="25"/>
  <c r="AH22" i="25"/>
  <c r="R26" i="25"/>
  <c r="Q26" i="25"/>
  <c r="K26" i="25"/>
  <c r="M26" i="25"/>
  <c r="C26" i="25"/>
  <c r="E26" i="25"/>
  <c r="L26" i="25"/>
  <c r="H129" i="9"/>
  <c r="H26" i="24"/>
  <c r="H28" i="24"/>
  <c r="E49" i="24"/>
  <c r="M90" i="9"/>
  <c r="M91" i="9"/>
  <c r="AH25" i="25"/>
  <c r="AH23" i="25"/>
  <c r="AH24" i="25"/>
  <c r="H96" i="9"/>
  <c r="I92" i="9"/>
  <c r="I93" i="9"/>
  <c r="H95" i="9"/>
  <c r="AF17" i="25"/>
  <c r="AF18" i="25"/>
  <c r="H9" i="18"/>
  <c r="H130" i="9"/>
  <c r="R27" i="25"/>
  <c r="P28" i="25"/>
  <c r="Q27" i="25"/>
  <c r="A27" i="25"/>
  <c r="S27" i="25"/>
  <c r="K27" i="25"/>
  <c r="M27" i="25"/>
  <c r="C27" i="25"/>
  <c r="E27" i="25"/>
  <c r="L27" i="25"/>
  <c r="F20" i="25"/>
  <c r="D20" i="25"/>
  <c r="AH15" i="25"/>
  <c r="AH16" i="25"/>
  <c r="AG17" i="25"/>
  <c r="AG18" i="25"/>
  <c r="AI14" i="25"/>
  <c r="AI15" i="25"/>
  <c r="AI16" i="25"/>
  <c r="AH19" i="25"/>
  <c r="AH20" i="25"/>
  <c r="B31" i="9"/>
  <c r="B104" i="9"/>
  <c r="B118" i="9"/>
  <c r="B23" i="12"/>
  <c r="B125" i="9"/>
  <c r="B30" i="12"/>
  <c r="B117" i="9"/>
  <c r="B22" i="12"/>
  <c r="B103" i="9"/>
  <c r="B124" i="9"/>
  <c r="B29" i="12"/>
  <c r="B30" i="9"/>
  <c r="B122" i="9"/>
  <c r="B27" i="12"/>
  <c r="B110" i="9"/>
  <c r="B109" i="9"/>
  <c r="B121" i="9"/>
  <c r="B26" i="12"/>
  <c r="B105" i="9"/>
  <c r="B111" i="9"/>
  <c r="B120" i="9"/>
  <c r="B25" i="12"/>
  <c r="B126" i="9"/>
  <c r="B31" i="12"/>
  <c r="B127" i="9"/>
  <c r="B115" i="9"/>
  <c r="B119" i="9"/>
  <c r="B24" i="12"/>
  <c r="B123" i="9"/>
  <c r="B28" i="12"/>
  <c r="B116" i="9"/>
  <c r="B20" i="12"/>
  <c r="B133" i="9"/>
  <c r="B21" i="12"/>
  <c r="F23" i="23"/>
  <c r="B27" i="24"/>
  <c r="B19" i="12"/>
  <c r="B17" i="12"/>
  <c r="B113" i="9"/>
  <c r="B106" i="9"/>
  <c r="AH17" i="25"/>
  <c r="AH18" i="25"/>
  <c r="B32" i="9"/>
  <c r="B14" i="12"/>
  <c r="A96" i="15"/>
  <c r="A28" i="25"/>
  <c r="R28" i="25"/>
  <c r="Q28" i="25"/>
  <c r="S28" i="25"/>
  <c r="P29" i="25"/>
  <c r="K28" i="25"/>
  <c r="M28" i="25"/>
  <c r="C28" i="25"/>
  <c r="E28" i="25"/>
  <c r="L28" i="25"/>
  <c r="I95" i="9"/>
  <c r="J92" i="9"/>
  <c r="J93" i="9"/>
  <c r="I96" i="9"/>
  <c r="B108" i="9"/>
  <c r="B21" i="25"/>
  <c r="T20" i="25"/>
  <c r="B15" i="12"/>
  <c r="B16" i="12"/>
  <c r="B32" i="12"/>
  <c r="F20" i="23"/>
  <c r="B22" i="24"/>
  <c r="B128" i="9"/>
  <c r="B33" i="12"/>
  <c r="D21" i="25"/>
  <c r="F21" i="25"/>
  <c r="J95" i="9"/>
  <c r="K92" i="9"/>
  <c r="K93" i="9"/>
  <c r="J96" i="9"/>
  <c r="S29" i="25"/>
  <c r="A29" i="25"/>
  <c r="R29" i="25"/>
  <c r="P30" i="25"/>
  <c r="Q29" i="25"/>
  <c r="K29" i="25"/>
  <c r="M29" i="25"/>
  <c r="C29" i="25"/>
  <c r="E29" i="25"/>
  <c r="L29" i="25"/>
  <c r="B24" i="24"/>
  <c r="F22" i="23"/>
  <c r="L92" i="9"/>
  <c r="L93" i="9"/>
  <c r="K95" i="9"/>
  <c r="K96" i="9"/>
  <c r="B34" i="12"/>
  <c r="B67" i="12"/>
  <c r="F40" i="23"/>
  <c r="B22" i="25"/>
  <c r="T21" i="25"/>
  <c r="B25" i="24"/>
  <c r="B129" i="9"/>
  <c r="P31" i="25"/>
  <c r="A30" i="25"/>
  <c r="R30" i="25"/>
  <c r="Q30" i="25"/>
  <c r="S30" i="25"/>
  <c r="K30" i="25"/>
  <c r="M30" i="25"/>
  <c r="C30" i="25"/>
  <c r="E30" i="25"/>
  <c r="L30" i="25"/>
  <c r="F21" i="23"/>
  <c r="B23" i="24"/>
  <c r="C67" i="12"/>
  <c r="B64" i="12"/>
  <c r="B28" i="24"/>
  <c r="E43" i="24"/>
  <c r="B26" i="24"/>
  <c r="Q31" i="25"/>
  <c r="S31" i="25"/>
  <c r="P32" i="25"/>
  <c r="R31" i="25"/>
  <c r="A31" i="25"/>
  <c r="K31" i="25"/>
  <c r="M31" i="25"/>
  <c r="C31" i="25"/>
  <c r="E31" i="25"/>
  <c r="L31" i="25"/>
  <c r="D22" i="25"/>
  <c r="F22" i="25"/>
  <c r="B9" i="18"/>
  <c r="B130" i="9"/>
  <c r="B132" i="9"/>
  <c r="L95" i="9"/>
  <c r="B97" i="9"/>
  <c r="M92" i="9"/>
  <c r="M93" i="9"/>
  <c r="L96" i="9"/>
  <c r="C131" i="9"/>
  <c r="C132" i="9"/>
  <c r="B10" i="18"/>
  <c r="B11" i="18"/>
  <c r="B12" i="18"/>
  <c r="B135" i="9"/>
  <c r="B134" i="9"/>
  <c r="A32" i="25"/>
  <c r="Q32" i="25"/>
  <c r="R32" i="25"/>
  <c r="P33" i="25"/>
  <c r="S32" i="25"/>
  <c r="K32" i="25"/>
  <c r="M32" i="25"/>
  <c r="C32" i="25"/>
  <c r="E32" i="25"/>
  <c r="L32" i="25"/>
  <c r="F32" i="23"/>
  <c r="B79" i="12"/>
  <c r="T22" i="25"/>
  <c r="B23" i="25"/>
  <c r="C64" i="12"/>
  <c r="D67" i="12"/>
  <c r="E67" i="12"/>
  <c r="D64" i="12"/>
  <c r="G32" i="23"/>
  <c r="C79" i="12"/>
  <c r="D131" i="9"/>
  <c r="D132" i="9"/>
  <c r="C134" i="9"/>
  <c r="C135" i="9"/>
  <c r="C10" i="18"/>
  <c r="C11" i="18"/>
  <c r="C12" i="18"/>
  <c r="D23" i="25"/>
  <c r="F23" i="25"/>
  <c r="S33" i="25"/>
  <c r="P34" i="25"/>
  <c r="R33" i="25"/>
  <c r="Q33" i="25"/>
  <c r="A33" i="25"/>
  <c r="K33" i="25"/>
  <c r="M33" i="25"/>
  <c r="C33" i="25"/>
  <c r="E33" i="25"/>
  <c r="L33" i="25"/>
  <c r="E64" i="12"/>
  <c r="F67" i="12"/>
  <c r="B24" i="25"/>
  <c r="T23" i="25"/>
  <c r="E131" i="9"/>
  <c r="E132" i="9"/>
  <c r="D134" i="9"/>
  <c r="D10" i="18"/>
  <c r="D11" i="18"/>
  <c r="D12" i="18"/>
  <c r="D135" i="9"/>
  <c r="S34" i="25"/>
  <c r="P35" i="25"/>
  <c r="Q34" i="25"/>
  <c r="R34" i="25"/>
  <c r="A34" i="25"/>
  <c r="K34" i="25"/>
  <c r="M34" i="25"/>
  <c r="C34" i="25"/>
  <c r="E34" i="25"/>
  <c r="L34" i="25"/>
  <c r="H32" i="23"/>
  <c r="D79" i="12"/>
  <c r="F24" i="25"/>
  <c r="D24" i="25"/>
  <c r="F64" i="12"/>
  <c r="G67" i="12"/>
  <c r="E10" i="18"/>
  <c r="E11" i="18"/>
  <c r="E12" i="18"/>
  <c r="E134" i="9"/>
  <c r="F131" i="9"/>
  <c r="F132" i="9"/>
  <c r="E135" i="9"/>
  <c r="I32" i="23"/>
  <c r="E79" i="12"/>
  <c r="A35" i="25"/>
  <c r="P36" i="25"/>
  <c r="Q35" i="25"/>
  <c r="S35" i="25"/>
  <c r="R35" i="25"/>
  <c r="K35" i="25"/>
  <c r="M35" i="25"/>
  <c r="C35" i="25"/>
  <c r="E35" i="25"/>
  <c r="L35" i="25"/>
  <c r="J32" i="23"/>
  <c r="F79" i="12"/>
  <c r="S36" i="25"/>
  <c r="Q36" i="25"/>
  <c r="R36" i="25"/>
  <c r="A36" i="25"/>
  <c r="P37" i="25"/>
  <c r="K36" i="25"/>
  <c r="M36" i="25"/>
  <c r="C36" i="25"/>
  <c r="E36" i="25"/>
  <c r="L36" i="25"/>
  <c r="F134" i="9"/>
  <c r="G131" i="9"/>
  <c r="G132" i="9"/>
  <c r="F10" i="18"/>
  <c r="F11" i="18"/>
  <c r="F12" i="18"/>
  <c r="F135" i="9"/>
  <c r="G64" i="12"/>
  <c r="H67" i="12"/>
  <c r="H64" i="12"/>
  <c r="B25" i="25"/>
  <c r="T24" i="25"/>
  <c r="L32" i="23"/>
  <c r="H79" i="12"/>
  <c r="K32" i="23"/>
  <c r="G79" i="12"/>
  <c r="D25" i="25"/>
  <c r="F25" i="25"/>
  <c r="G134" i="9"/>
  <c r="B136" i="9"/>
  <c r="A98" i="15"/>
  <c r="H17" i="23"/>
  <c r="H131" i="9"/>
  <c r="H132" i="9"/>
  <c r="G135" i="9"/>
  <c r="A137" i="9"/>
  <c r="G10" i="18"/>
  <c r="G11" i="18"/>
  <c r="G12" i="18"/>
  <c r="P38" i="25"/>
  <c r="S37" i="25"/>
  <c r="R37" i="25"/>
  <c r="A37" i="25"/>
  <c r="Q37" i="25"/>
  <c r="K37" i="25"/>
  <c r="M37" i="25"/>
  <c r="C37" i="25"/>
  <c r="E37" i="25"/>
  <c r="L37" i="25"/>
  <c r="R38" i="25"/>
  <c r="S38" i="25"/>
  <c r="A38" i="25"/>
  <c r="P39" i="25"/>
  <c r="Q38" i="25"/>
  <c r="K38" i="25"/>
  <c r="M38" i="25"/>
  <c r="C38" i="25"/>
  <c r="E38" i="25"/>
  <c r="L38" i="25"/>
  <c r="T25" i="25"/>
  <c r="B26" i="25"/>
  <c r="A102" i="15"/>
  <c r="AI79" i="12"/>
  <c r="H10" i="18"/>
  <c r="H11" i="18"/>
  <c r="H12" i="18"/>
  <c r="A98" i="9"/>
  <c r="A99" i="15"/>
  <c r="H18" i="23"/>
  <c r="D26" i="25"/>
  <c r="F26" i="25"/>
  <c r="R39" i="25"/>
  <c r="S39" i="25"/>
  <c r="Q39" i="25"/>
  <c r="P40" i="25"/>
  <c r="A39" i="25"/>
  <c r="K39" i="25"/>
  <c r="M39" i="25"/>
  <c r="C39" i="25"/>
  <c r="E39" i="25"/>
  <c r="L39" i="25"/>
  <c r="S40" i="25"/>
  <c r="Q40" i="25"/>
  <c r="R40" i="25"/>
  <c r="P41" i="25"/>
  <c r="A40" i="25"/>
  <c r="K40" i="25"/>
  <c r="M40" i="25"/>
  <c r="C40" i="25"/>
  <c r="E40" i="25"/>
  <c r="L40" i="25"/>
  <c r="B27" i="25"/>
  <c r="T26" i="25"/>
  <c r="A41" i="25"/>
  <c r="R41" i="25"/>
  <c r="S41" i="25"/>
  <c r="P42" i="25"/>
  <c r="Q41" i="25"/>
  <c r="K41" i="25"/>
  <c r="M41" i="25"/>
  <c r="C41" i="25"/>
  <c r="E41" i="25"/>
  <c r="L41" i="25"/>
  <c r="F27" i="25"/>
  <c r="D27" i="25"/>
  <c r="T27" i="25"/>
  <c r="B28" i="25"/>
  <c r="A42" i="25"/>
  <c r="S42" i="25"/>
  <c r="P43" i="25"/>
  <c r="R42" i="25"/>
  <c r="Q42" i="25"/>
  <c r="K42" i="25"/>
  <c r="M42" i="25"/>
  <c r="C42" i="25"/>
  <c r="E42" i="25"/>
  <c r="L42" i="25"/>
  <c r="F28" i="25"/>
  <c r="D28" i="25"/>
  <c r="S43" i="25"/>
  <c r="Q43" i="25"/>
  <c r="R43" i="25"/>
  <c r="P44" i="25"/>
  <c r="A43" i="25"/>
  <c r="K43" i="25"/>
  <c r="M43" i="25"/>
  <c r="C43" i="25"/>
  <c r="E43" i="25"/>
  <c r="L43" i="25"/>
  <c r="S44" i="25"/>
  <c r="A44" i="25"/>
  <c r="P45" i="25"/>
  <c r="R44" i="25"/>
  <c r="Q44" i="25"/>
  <c r="K44" i="25"/>
  <c r="M44" i="25"/>
  <c r="C44" i="25"/>
  <c r="E44" i="25"/>
  <c r="L44" i="25"/>
  <c r="B29" i="25"/>
  <c r="T28" i="25"/>
  <c r="F29" i="25"/>
  <c r="D29" i="25"/>
  <c r="R45" i="25"/>
  <c r="Q45" i="25"/>
  <c r="S45" i="25"/>
  <c r="A45" i="25"/>
  <c r="P46" i="25"/>
  <c r="K45" i="25"/>
  <c r="M45" i="25"/>
  <c r="C45" i="25"/>
  <c r="E45" i="25"/>
  <c r="L45" i="25"/>
  <c r="Q46" i="25"/>
  <c r="S46" i="25"/>
  <c r="A46" i="25"/>
  <c r="P47" i="25"/>
  <c r="R46" i="25"/>
  <c r="K46" i="25"/>
  <c r="M46" i="25"/>
  <c r="C46" i="25"/>
  <c r="E46" i="25"/>
  <c r="L46" i="25"/>
  <c r="B30" i="25"/>
  <c r="T29" i="25"/>
  <c r="F30" i="25"/>
  <c r="D30" i="25"/>
  <c r="Q47" i="25"/>
  <c r="P48" i="25"/>
  <c r="R47" i="25"/>
  <c r="A47" i="25"/>
  <c r="S47" i="25"/>
  <c r="K47" i="25"/>
  <c r="M47" i="25"/>
  <c r="C47" i="25"/>
  <c r="E47" i="25"/>
  <c r="L47" i="25"/>
  <c r="R48" i="25"/>
  <c r="S48" i="25"/>
  <c r="Q48" i="25"/>
  <c r="A48" i="25"/>
  <c r="P49" i="25"/>
  <c r="K48" i="25"/>
  <c r="M48" i="25"/>
  <c r="C48" i="25"/>
  <c r="E48" i="25"/>
  <c r="L48" i="25"/>
  <c r="B31" i="25"/>
  <c r="T30" i="25"/>
  <c r="F31" i="25"/>
  <c r="D31" i="25"/>
  <c r="S49" i="25"/>
  <c r="R49" i="25"/>
  <c r="A49" i="25"/>
  <c r="Q49" i="25"/>
  <c r="P50" i="25"/>
  <c r="K49" i="25"/>
  <c r="M49" i="25"/>
  <c r="C49" i="25"/>
  <c r="E49" i="25"/>
  <c r="L49" i="25"/>
  <c r="Q50" i="25"/>
  <c r="R50" i="25"/>
  <c r="S50" i="25"/>
  <c r="P51" i="25"/>
  <c r="A50" i="25"/>
  <c r="K50" i="25"/>
  <c r="M50" i="25"/>
  <c r="C50" i="25"/>
  <c r="E50" i="25"/>
  <c r="L50" i="25"/>
  <c r="B32" i="25"/>
  <c r="T31" i="25"/>
  <c r="F32" i="25"/>
  <c r="D32" i="25"/>
  <c r="P52" i="25"/>
  <c r="S51" i="25"/>
  <c r="R51" i="25"/>
  <c r="Q51" i="25"/>
  <c r="A51" i="25"/>
  <c r="K51" i="25"/>
  <c r="M51" i="25"/>
  <c r="C51" i="25"/>
  <c r="E51" i="25"/>
  <c r="L51" i="25"/>
  <c r="R52" i="25"/>
  <c r="P53" i="25"/>
  <c r="Q52" i="25"/>
  <c r="A52" i="25"/>
  <c r="S52" i="25"/>
  <c r="K52" i="25"/>
  <c r="M52" i="25"/>
  <c r="C52" i="25"/>
  <c r="E52" i="25"/>
  <c r="L52" i="25"/>
  <c r="B33" i="25"/>
  <c r="T32" i="25"/>
  <c r="F33" i="25"/>
  <c r="D33" i="25"/>
  <c r="Q53" i="25"/>
  <c r="R53" i="25"/>
  <c r="P54" i="25"/>
  <c r="A53" i="25"/>
  <c r="S53" i="25"/>
  <c r="K53" i="25"/>
  <c r="M53" i="25"/>
  <c r="C53" i="25"/>
  <c r="E53" i="25"/>
  <c r="L53" i="25"/>
  <c r="S54" i="25"/>
  <c r="P55" i="25"/>
  <c r="R54" i="25"/>
  <c r="A54" i="25"/>
  <c r="Q54" i="25"/>
  <c r="K54" i="25"/>
  <c r="M54" i="25"/>
  <c r="C54" i="25"/>
  <c r="E54" i="25"/>
  <c r="L54" i="25"/>
  <c r="T33" i="25"/>
  <c r="B34" i="25"/>
  <c r="Q55" i="25"/>
  <c r="P56" i="25"/>
  <c r="R55" i="25"/>
  <c r="A55" i="25"/>
  <c r="S55" i="25"/>
  <c r="K55" i="25"/>
  <c r="M55" i="25"/>
  <c r="C55" i="25"/>
  <c r="E55" i="25"/>
  <c r="L55" i="25"/>
  <c r="F34" i="25"/>
  <c r="D34" i="25"/>
  <c r="B35" i="25"/>
  <c r="T34" i="25"/>
  <c r="P57" i="25"/>
  <c r="A56" i="25"/>
  <c r="R56" i="25"/>
  <c r="Q56" i="25"/>
  <c r="S56" i="25"/>
  <c r="K56" i="25"/>
  <c r="M56" i="25"/>
  <c r="C56" i="25"/>
  <c r="E56" i="25"/>
  <c r="L56" i="25"/>
  <c r="S57" i="25"/>
  <c r="A57" i="25"/>
  <c r="R57" i="25"/>
  <c r="P58" i="25"/>
  <c r="Q57" i="25"/>
  <c r="K57" i="25"/>
  <c r="M57" i="25"/>
  <c r="C57" i="25"/>
  <c r="E57" i="25"/>
  <c r="L57" i="25"/>
  <c r="D35" i="25"/>
  <c r="F35" i="25"/>
  <c r="P59" i="25"/>
  <c r="S58" i="25"/>
  <c r="Q58" i="25"/>
  <c r="A58" i="25"/>
  <c r="R58" i="25"/>
  <c r="K58" i="25"/>
  <c r="M58" i="25"/>
  <c r="C58" i="25"/>
  <c r="E58" i="25"/>
  <c r="L58" i="25"/>
  <c r="T35" i="25"/>
  <c r="B36" i="25"/>
  <c r="D36" i="25"/>
  <c r="F36" i="25"/>
  <c r="A59" i="25"/>
  <c r="R59" i="25"/>
  <c r="P60" i="25"/>
  <c r="Q59" i="25"/>
  <c r="S59" i="25"/>
  <c r="K59" i="25"/>
  <c r="M59" i="25"/>
  <c r="C59" i="25"/>
  <c r="E59" i="25"/>
  <c r="L59" i="25"/>
  <c r="B37" i="25"/>
  <c r="T36" i="25"/>
  <c r="R60" i="25"/>
  <c r="Q60" i="25"/>
  <c r="P61" i="25"/>
  <c r="A60" i="25"/>
  <c r="S60" i="25"/>
  <c r="K60" i="25"/>
  <c r="M60" i="25"/>
  <c r="C60" i="25"/>
  <c r="E60" i="25"/>
  <c r="L60" i="25"/>
  <c r="Q61" i="25"/>
  <c r="S61" i="25"/>
  <c r="R61" i="25"/>
  <c r="A61" i="25"/>
  <c r="P62" i="25"/>
  <c r="K61" i="25"/>
  <c r="M61" i="25"/>
  <c r="C61" i="25"/>
  <c r="E61" i="25"/>
  <c r="L61" i="25"/>
  <c r="F37" i="25"/>
  <c r="D37" i="25"/>
  <c r="T37" i="25"/>
  <c r="B38" i="25"/>
  <c r="R62" i="25"/>
  <c r="P63" i="25"/>
  <c r="Q62" i="25"/>
  <c r="A62" i="25"/>
  <c r="S62" i="25"/>
  <c r="K62" i="25"/>
  <c r="M62" i="25"/>
  <c r="C62" i="25"/>
  <c r="E62" i="25"/>
  <c r="L62" i="25"/>
  <c r="P64" i="25"/>
  <c r="R63" i="25"/>
  <c r="S63" i="25"/>
  <c r="A63" i="25"/>
  <c r="Q63" i="25"/>
  <c r="K63" i="25"/>
  <c r="M63" i="25"/>
  <c r="C63" i="25"/>
  <c r="E63" i="25"/>
  <c r="L63" i="25"/>
  <c r="F38" i="25"/>
  <c r="D38" i="25"/>
  <c r="T38" i="25"/>
  <c r="B39" i="25"/>
  <c r="R64" i="25"/>
  <c r="Q64" i="25"/>
  <c r="P65" i="25"/>
  <c r="A64" i="25"/>
  <c r="S64" i="25"/>
  <c r="K64" i="25"/>
  <c r="M64" i="25"/>
  <c r="C64" i="25"/>
  <c r="E64" i="25"/>
  <c r="L64" i="25"/>
  <c r="D39" i="25"/>
  <c r="F39" i="25"/>
  <c r="P66" i="25"/>
  <c r="S65" i="25"/>
  <c r="A65" i="25"/>
  <c r="R65" i="25"/>
  <c r="Q65" i="25"/>
  <c r="K65" i="25"/>
  <c r="M65" i="25"/>
  <c r="C65" i="25"/>
  <c r="E65" i="25"/>
  <c r="L65" i="25"/>
  <c r="S66" i="25"/>
  <c r="P67" i="25"/>
  <c r="A66" i="25"/>
  <c r="R66" i="25"/>
  <c r="Q66" i="25"/>
  <c r="K66" i="25"/>
  <c r="M66" i="25"/>
  <c r="C66" i="25"/>
  <c r="E66" i="25"/>
  <c r="L66" i="25"/>
  <c r="B40" i="25"/>
  <c r="T39" i="25"/>
  <c r="D40" i="25"/>
  <c r="F40" i="25"/>
  <c r="S67" i="25"/>
  <c r="A67" i="25"/>
  <c r="Q67" i="25"/>
  <c r="P68" i="25"/>
  <c r="R67" i="25"/>
  <c r="K67" i="25"/>
  <c r="M67" i="25"/>
  <c r="C67" i="25"/>
  <c r="E67" i="25"/>
  <c r="L67" i="25"/>
  <c r="Q68" i="25"/>
  <c r="P69" i="25"/>
  <c r="R68" i="25"/>
  <c r="A68" i="25"/>
  <c r="S68" i="25"/>
  <c r="K68" i="25"/>
  <c r="M68" i="25"/>
  <c r="C68" i="25"/>
  <c r="E68" i="25"/>
  <c r="L68" i="25"/>
  <c r="B41" i="25"/>
  <c r="T40" i="25"/>
  <c r="D41" i="25"/>
  <c r="F41" i="25"/>
  <c r="A69" i="25"/>
  <c r="P70" i="25"/>
  <c r="Q69" i="25"/>
  <c r="S69" i="25"/>
  <c r="R69" i="25"/>
  <c r="K69" i="25"/>
  <c r="M69" i="25"/>
  <c r="C69" i="25"/>
  <c r="E69" i="25"/>
  <c r="L69" i="25"/>
  <c r="R70" i="25"/>
  <c r="Q70" i="25"/>
  <c r="A70" i="25"/>
  <c r="S70" i="25"/>
  <c r="P71" i="25"/>
  <c r="K70" i="25"/>
  <c r="M70" i="25"/>
  <c r="C70" i="25"/>
  <c r="E70" i="25"/>
  <c r="L70" i="25"/>
  <c r="T41" i="25"/>
  <c r="B42" i="25"/>
  <c r="F42" i="25"/>
  <c r="D42" i="25"/>
  <c r="Q71" i="25"/>
  <c r="P72" i="25"/>
  <c r="S71" i="25"/>
  <c r="R71" i="25"/>
  <c r="A71" i="25"/>
  <c r="K71" i="25"/>
  <c r="M71" i="25"/>
  <c r="C71" i="25"/>
  <c r="E71" i="25"/>
  <c r="L71" i="25"/>
  <c r="P73" i="25"/>
  <c r="Q72" i="25"/>
  <c r="S72" i="25"/>
  <c r="A72" i="25"/>
  <c r="R72" i="25"/>
  <c r="K72" i="25"/>
  <c r="M72" i="25"/>
  <c r="C72" i="25"/>
  <c r="E72" i="25"/>
  <c r="L72" i="25"/>
  <c r="B43" i="25"/>
  <c r="T42" i="25"/>
  <c r="D43" i="25"/>
  <c r="F43" i="25"/>
  <c r="S73" i="25"/>
  <c r="Q73" i="25"/>
  <c r="P74" i="25"/>
  <c r="R73" i="25"/>
  <c r="A73" i="25"/>
  <c r="K73" i="25"/>
  <c r="M73" i="25"/>
  <c r="C73" i="25"/>
  <c r="E73" i="25"/>
  <c r="L73" i="25"/>
  <c r="T43" i="25"/>
  <c r="B44" i="25"/>
  <c r="S74" i="25"/>
  <c r="P75" i="25"/>
  <c r="A74" i="25"/>
  <c r="Q74" i="25"/>
  <c r="R74" i="25"/>
  <c r="K74" i="25"/>
  <c r="M74" i="25"/>
  <c r="C74" i="25"/>
  <c r="E74" i="25"/>
  <c r="L74" i="25"/>
  <c r="R75" i="25"/>
  <c r="P76" i="25"/>
  <c r="S75" i="25"/>
  <c r="Q75" i="25"/>
  <c r="A75" i="25"/>
  <c r="K75" i="25"/>
  <c r="M75" i="25"/>
  <c r="C75" i="25"/>
  <c r="E75" i="25"/>
  <c r="L75" i="25"/>
  <c r="F44" i="25"/>
  <c r="D44" i="25"/>
  <c r="T44" i="25"/>
  <c r="B45" i="25"/>
  <c r="S76" i="25"/>
  <c r="A76" i="25"/>
  <c r="R76" i="25"/>
  <c r="P77" i="25"/>
  <c r="Q76" i="25"/>
  <c r="K76" i="25"/>
  <c r="M76" i="25"/>
  <c r="C76" i="25"/>
  <c r="E76" i="25"/>
  <c r="L76" i="25"/>
  <c r="S77" i="25"/>
  <c r="R77" i="25"/>
  <c r="A77" i="25"/>
  <c r="Q77" i="25"/>
  <c r="P78" i="25"/>
  <c r="K77" i="25"/>
  <c r="M77" i="25"/>
  <c r="C77" i="25"/>
  <c r="E77" i="25"/>
  <c r="L77" i="25"/>
  <c r="F45" i="25"/>
  <c r="D45" i="25"/>
  <c r="T45" i="25"/>
  <c r="B46" i="25"/>
  <c r="Q78" i="25"/>
  <c r="S78" i="25"/>
  <c r="P79" i="25"/>
  <c r="R78" i="25"/>
  <c r="A78" i="25"/>
  <c r="K78" i="25"/>
  <c r="M78" i="25"/>
  <c r="C78" i="25"/>
  <c r="E78" i="25"/>
  <c r="L78" i="25"/>
  <c r="F46" i="25"/>
  <c r="D46" i="25"/>
  <c r="P80" i="25"/>
  <c r="R79" i="25"/>
  <c r="Q79" i="25"/>
  <c r="S79" i="25"/>
  <c r="A79" i="25"/>
  <c r="K79" i="25"/>
  <c r="M79" i="25"/>
  <c r="C79" i="25"/>
  <c r="E79" i="25"/>
  <c r="L79" i="25"/>
  <c r="P81" i="25"/>
  <c r="A80" i="25"/>
  <c r="R80" i="25"/>
  <c r="S80" i="25"/>
  <c r="Q80" i="25"/>
  <c r="K80" i="25"/>
  <c r="M80" i="25"/>
  <c r="C80" i="25"/>
  <c r="E80" i="25"/>
  <c r="L80" i="25"/>
  <c r="T46" i="25"/>
  <c r="B47" i="25"/>
  <c r="D47" i="25"/>
  <c r="F47" i="25"/>
  <c r="A81" i="25"/>
  <c r="Q81" i="25"/>
  <c r="S81" i="25"/>
  <c r="R81" i="25"/>
  <c r="P82" i="25"/>
  <c r="K81" i="25"/>
  <c r="M81" i="25"/>
  <c r="C81" i="25"/>
  <c r="E81" i="25"/>
  <c r="L81" i="25"/>
  <c r="P83" i="25"/>
  <c r="S82" i="25"/>
  <c r="Q82" i="25"/>
  <c r="A82" i="25"/>
  <c r="R82" i="25"/>
  <c r="K82" i="25"/>
  <c r="M82" i="25"/>
  <c r="C82" i="25"/>
  <c r="E82" i="25"/>
  <c r="L82" i="25"/>
  <c r="B48" i="25"/>
  <c r="T47" i="25"/>
  <c r="F48" i="25"/>
  <c r="D48" i="25"/>
  <c r="R83" i="25"/>
  <c r="Q83" i="25"/>
  <c r="S83" i="25"/>
  <c r="P84" i="25"/>
  <c r="A83" i="25"/>
  <c r="K83" i="25"/>
  <c r="M83" i="25"/>
  <c r="C83" i="25"/>
  <c r="E83" i="25"/>
  <c r="L83" i="25"/>
  <c r="R84" i="25"/>
  <c r="Q84" i="25"/>
  <c r="A84" i="25"/>
  <c r="P85" i="25"/>
  <c r="S84" i="25"/>
  <c r="K84" i="25"/>
  <c r="M84" i="25"/>
  <c r="C84" i="25"/>
  <c r="E84" i="25"/>
  <c r="L84" i="25"/>
  <c r="B49" i="25"/>
  <c r="T48" i="25"/>
  <c r="R85" i="25"/>
  <c r="A85" i="25"/>
  <c r="S85" i="25"/>
  <c r="P86" i="25"/>
  <c r="Q85" i="25"/>
  <c r="K85" i="25"/>
  <c r="M85" i="25"/>
  <c r="C85" i="25"/>
  <c r="E85" i="25"/>
  <c r="L85" i="25"/>
  <c r="D49" i="25"/>
  <c r="F49" i="25"/>
  <c r="Q86" i="25"/>
  <c r="R86" i="25"/>
  <c r="A86" i="25"/>
  <c r="P87" i="25"/>
  <c r="S86" i="25"/>
  <c r="K86" i="25"/>
  <c r="M86" i="25"/>
  <c r="C86" i="25"/>
  <c r="E86" i="25"/>
  <c r="L86" i="25"/>
  <c r="B50" i="25"/>
  <c r="T49" i="25"/>
  <c r="F50" i="25"/>
  <c r="D50" i="25"/>
  <c r="A87" i="25"/>
  <c r="S87" i="25"/>
  <c r="Q87" i="25"/>
  <c r="R87" i="25"/>
  <c r="P88" i="25"/>
  <c r="K87" i="25"/>
  <c r="M87" i="25"/>
  <c r="C87" i="25"/>
  <c r="E87" i="25"/>
  <c r="L87" i="25"/>
  <c r="R88" i="25"/>
  <c r="P89" i="25"/>
  <c r="Q88" i="25"/>
  <c r="A88" i="25"/>
  <c r="S88" i="25"/>
  <c r="K88" i="25"/>
  <c r="M88" i="25"/>
  <c r="C88" i="25"/>
  <c r="E88" i="25"/>
  <c r="L88" i="25"/>
  <c r="B51" i="25"/>
  <c r="T50" i="25"/>
  <c r="Q89" i="25"/>
  <c r="S89" i="25"/>
  <c r="P90" i="25"/>
  <c r="R89" i="25"/>
  <c r="A89" i="25"/>
  <c r="K89" i="25"/>
  <c r="M89" i="25"/>
  <c r="C89" i="25"/>
  <c r="E89" i="25"/>
  <c r="L89" i="25"/>
  <c r="D51" i="25"/>
  <c r="F51" i="25"/>
  <c r="Q90" i="25"/>
  <c r="A90" i="25"/>
  <c r="P91" i="25"/>
  <c r="S90" i="25"/>
  <c r="R90" i="25"/>
  <c r="K90" i="25"/>
  <c r="M90" i="25"/>
  <c r="C90" i="25"/>
  <c r="E90" i="25"/>
  <c r="L90" i="25"/>
  <c r="B52" i="25"/>
  <c r="T51" i="25"/>
  <c r="D52" i="25"/>
  <c r="F52" i="25"/>
  <c r="Q91" i="25"/>
  <c r="R91" i="25"/>
  <c r="A91" i="25"/>
  <c r="S91" i="25"/>
  <c r="P92" i="25"/>
  <c r="K91" i="25"/>
  <c r="M91" i="25"/>
  <c r="C91" i="25"/>
  <c r="E91" i="25"/>
  <c r="L91" i="25"/>
  <c r="R92" i="25"/>
  <c r="S92" i="25"/>
  <c r="P93" i="25"/>
  <c r="Q92" i="25"/>
  <c r="A92" i="25"/>
  <c r="K92" i="25"/>
  <c r="M92" i="25"/>
  <c r="C92" i="25"/>
  <c r="E92" i="25"/>
  <c r="L92" i="25"/>
  <c r="B53" i="25"/>
  <c r="T52" i="25"/>
  <c r="Q93" i="25"/>
  <c r="R93" i="25"/>
  <c r="A93" i="25"/>
  <c r="P94" i="25"/>
  <c r="S93" i="25"/>
  <c r="K93" i="25"/>
  <c r="M93" i="25"/>
  <c r="C93" i="25"/>
  <c r="E93" i="25"/>
  <c r="L93" i="25"/>
  <c r="F53" i="25"/>
  <c r="D53" i="25"/>
  <c r="Q94" i="25"/>
  <c r="P95" i="25"/>
  <c r="R94" i="25"/>
  <c r="S94" i="25"/>
  <c r="A94" i="25"/>
  <c r="K94" i="25"/>
  <c r="M94" i="25"/>
  <c r="C94" i="25"/>
  <c r="E94" i="25"/>
  <c r="L94" i="25"/>
  <c r="B54" i="25"/>
  <c r="T53" i="25"/>
  <c r="D54" i="25"/>
  <c r="F54" i="25"/>
  <c r="A95" i="25"/>
  <c r="Q95" i="25"/>
  <c r="R95" i="25"/>
  <c r="S95" i="25"/>
  <c r="P96" i="25"/>
  <c r="K95" i="25"/>
  <c r="M95" i="25"/>
  <c r="C95" i="25"/>
  <c r="E95" i="25"/>
  <c r="L95" i="25"/>
  <c r="R96" i="25"/>
  <c r="Q96" i="25"/>
  <c r="A96" i="25"/>
  <c r="P97" i="25"/>
  <c r="S96" i="25"/>
  <c r="K96" i="25"/>
  <c r="M96" i="25"/>
  <c r="C96" i="25"/>
  <c r="E96" i="25"/>
  <c r="L96" i="25"/>
  <c r="B55" i="25"/>
  <c r="T54" i="25"/>
  <c r="D55" i="25"/>
  <c r="F55" i="25"/>
  <c r="A97" i="25"/>
  <c r="Q97" i="25"/>
  <c r="S97" i="25"/>
  <c r="P98" i="25"/>
  <c r="R97" i="25"/>
  <c r="K97" i="25"/>
  <c r="M97" i="25"/>
  <c r="C97" i="25"/>
  <c r="E97" i="25"/>
  <c r="L97" i="25"/>
  <c r="T55" i="25"/>
  <c r="B56" i="25"/>
  <c r="S98" i="25"/>
  <c r="R98" i="25"/>
  <c r="Q98" i="25"/>
  <c r="A98" i="25"/>
  <c r="P99" i="25"/>
  <c r="K98" i="25"/>
  <c r="M98" i="25"/>
  <c r="C98" i="25"/>
  <c r="E98" i="25"/>
  <c r="L98" i="25"/>
  <c r="S99" i="25"/>
  <c r="A99" i="25"/>
  <c r="R99" i="25"/>
  <c r="P100" i="25"/>
  <c r="Q99" i="25"/>
  <c r="K99" i="25"/>
  <c r="M99" i="25"/>
  <c r="C99" i="25"/>
  <c r="E99" i="25"/>
  <c r="L99" i="25"/>
  <c r="F56" i="25"/>
  <c r="D56" i="25"/>
  <c r="B57" i="25"/>
  <c r="T56" i="25"/>
  <c r="P101" i="25"/>
  <c r="R100" i="25"/>
  <c r="S100" i="25"/>
  <c r="A100" i="25"/>
  <c r="Q100" i="25"/>
  <c r="K100" i="25"/>
  <c r="M100" i="25"/>
  <c r="C100" i="25"/>
  <c r="E100" i="25"/>
  <c r="L100" i="25"/>
  <c r="Q101" i="25"/>
  <c r="A101" i="25"/>
  <c r="S101" i="25"/>
  <c r="R101" i="25"/>
  <c r="P102" i="25"/>
  <c r="K101" i="25"/>
  <c r="M101" i="25"/>
  <c r="C101" i="25"/>
  <c r="E101" i="25"/>
  <c r="L101" i="25"/>
  <c r="F57" i="25"/>
  <c r="D57" i="25"/>
  <c r="B58" i="25"/>
  <c r="T57" i="25"/>
  <c r="P103" i="25"/>
  <c r="S102" i="25"/>
  <c r="Q102" i="25"/>
  <c r="A102" i="25"/>
  <c r="R102" i="25"/>
  <c r="K102" i="25"/>
  <c r="M102" i="25"/>
  <c r="C102" i="25"/>
  <c r="E102" i="25"/>
  <c r="L102" i="25"/>
  <c r="P104" i="25"/>
  <c r="R103" i="25"/>
  <c r="A103" i="25"/>
  <c r="Q103" i="25"/>
  <c r="S103" i="25"/>
  <c r="K103" i="25"/>
  <c r="M103" i="25"/>
  <c r="C103" i="25"/>
  <c r="E103" i="25"/>
  <c r="L103" i="25"/>
  <c r="D58" i="25"/>
  <c r="F58" i="25"/>
  <c r="B59" i="25"/>
  <c r="T58" i="25"/>
  <c r="Q104" i="25"/>
  <c r="R104" i="25"/>
  <c r="S104" i="25"/>
  <c r="P105" i="25"/>
  <c r="A104" i="25"/>
  <c r="K104" i="25"/>
  <c r="M104" i="25"/>
  <c r="C104" i="25"/>
  <c r="E104" i="25"/>
  <c r="L104" i="25"/>
  <c r="A105" i="25"/>
  <c r="P106" i="25"/>
  <c r="S105" i="25"/>
  <c r="R105" i="25"/>
  <c r="Q105" i="25"/>
  <c r="K105" i="25"/>
  <c r="M105" i="25"/>
  <c r="C105" i="25"/>
  <c r="E105" i="25"/>
  <c r="L105" i="25"/>
  <c r="D59" i="25"/>
  <c r="F59" i="25"/>
  <c r="P107" i="25"/>
  <c r="Q106" i="25"/>
  <c r="S106" i="25"/>
  <c r="A106" i="25"/>
  <c r="R106" i="25"/>
  <c r="K106" i="25"/>
  <c r="M106" i="25"/>
  <c r="C106" i="25"/>
  <c r="E106" i="25"/>
  <c r="L106" i="25"/>
  <c r="T59" i="25"/>
  <c r="B60" i="25"/>
  <c r="D60" i="25"/>
  <c r="F60" i="25"/>
  <c r="R107" i="25"/>
  <c r="Q107" i="25"/>
  <c r="S107" i="25"/>
  <c r="A107" i="25"/>
  <c r="P108" i="25"/>
  <c r="K107" i="25"/>
  <c r="M107" i="25"/>
  <c r="C107" i="25"/>
  <c r="E107" i="25"/>
  <c r="L107" i="25"/>
  <c r="Q108" i="25"/>
  <c r="R108" i="25"/>
  <c r="P109" i="25"/>
  <c r="A108" i="25"/>
  <c r="S108" i="25"/>
  <c r="K108" i="25"/>
  <c r="M108" i="25"/>
  <c r="C108" i="25"/>
  <c r="E108" i="25"/>
  <c r="L108" i="25"/>
  <c r="B61" i="25"/>
  <c r="T60" i="25"/>
  <c r="F61" i="25"/>
  <c r="D61" i="25"/>
  <c r="R109" i="25"/>
  <c r="S109" i="25"/>
  <c r="A109" i="25"/>
  <c r="Q109" i="25"/>
  <c r="P110" i="25"/>
  <c r="K109" i="25"/>
  <c r="M109" i="25"/>
  <c r="C109" i="25"/>
  <c r="E109" i="25"/>
  <c r="L109" i="25"/>
  <c r="Q110" i="25"/>
  <c r="A110" i="25"/>
  <c r="P111" i="25"/>
  <c r="S110" i="25"/>
  <c r="R110" i="25"/>
  <c r="K110" i="25"/>
  <c r="M110" i="25"/>
  <c r="C110" i="25"/>
  <c r="E110" i="25"/>
  <c r="L110" i="25"/>
  <c r="B62" i="25"/>
  <c r="T61" i="25"/>
  <c r="F62" i="25"/>
  <c r="D62" i="25"/>
  <c r="P112" i="25"/>
  <c r="S111" i="25"/>
  <c r="A111" i="25"/>
  <c r="Q111" i="25"/>
  <c r="R111" i="25"/>
  <c r="K111" i="25"/>
  <c r="M111" i="25"/>
  <c r="C111" i="25"/>
  <c r="E111" i="25"/>
  <c r="L111" i="25"/>
  <c r="Q112" i="25"/>
  <c r="R112" i="25"/>
  <c r="P113" i="25"/>
  <c r="A112" i="25"/>
  <c r="S112" i="25"/>
  <c r="K112" i="25"/>
  <c r="M112" i="25"/>
  <c r="C112" i="25"/>
  <c r="E112" i="25"/>
  <c r="L112" i="25"/>
  <c r="T62" i="25"/>
  <c r="B63" i="25"/>
  <c r="R113" i="25"/>
  <c r="A113" i="25"/>
  <c r="S113" i="25"/>
  <c r="P114" i="25"/>
  <c r="Q113" i="25"/>
  <c r="K113" i="25"/>
  <c r="M113" i="25"/>
  <c r="C113" i="25"/>
  <c r="E113" i="25"/>
  <c r="L113" i="25"/>
  <c r="F63" i="25"/>
  <c r="D63" i="25"/>
  <c r="B64" i="25"/>
  <c r="T63" i="25"/>
  <c r="S114" i="25"/>
  <c r="R114" i="25"/>
  <c r="Q114" i="25"/>
  <c r="P115" i="25"/>
  <c r="A114" i="25"/>
  <c r="K114" i="25"/>
  <c r="M114" i="25"/>
  <c r="C114" i="25"/>
  <c r="E114" i="25"/>
  <c r="L114" i="25"/>
  <c r="P116" i="25"/>
  <c r="Q115" i="25"/>
  <c r="A115" i="25"/>
  <c r="R115" i="25"/>
  <c r="S115" i="25"/>
  <c r="K115" i="25"/>
  <c r="M115" i="25"/>
  <c r="C115" i="25"/>
  <c r="E115" i="25"/>
  <c r="L115" i="25"/>
  <c r="F64" i="25"/>
  <c r="D64" i="25"/>
  <c r="B65" i="25"/>
  <c r="T64" i="25"/>
  <c r="S116" i="25"/>
  <c r="P117" i="25"/>
  <c r="A116" i="25"/>
  <c r="Q116" i="25"/>
  <c r="R116" i="25"/>
  <c r="K116" i="25"/>
  <c r="M116" i="25"/>
  <c r="C116" i="25"/>
  <c r="E116" i="25"/>
  <c r="L116" i="25"/>
  <c r="A117" i="25"/>
  <c r="Q117" i="25"/>
  <c r="R117" i="25"/>
  <c r="S117" i="25"/>
  <c r="P118" i="25"/>
  <c r="K117" i="25"/>
  <c r="M117" i="25"/>
  <c r="C117" i="25"/>
  <c r="E117" i="25"/>
  <c r="L117" i="25"/>
  <c r="D65" i="25"/>
  <c r="F65" i="25"/>
  <c r="B66" i="25"/>
  <c r="T65" i="25"/>
  <c r="A118" i="25"/>
  <c r="R118" i="25"/>
  <c r="Q118" i="25"/>
  <c r="P119" i="25"/>
  <c r="S118" i="25"/>
  <c r="K118" i="25"/>
  <c r="M118" i="25"/>
  <c r="C118" i="25"/>
  <c r="E118" i="25"/>
  <c r="L118" i="25"/>
  <c r="P120" i="25"/>
  <c r="Q119" i="25"/>
  <c r="R119" i="25"/>
  <c r="S119" i="25"/>
  <c r="A119" i="25"/>
  <c r="K119" i="25"/>
  <c r="M119" i="25"/>
  <c r="C119" i="25"/>
  <c r="E119" i="25"/>
  <c r="L119" i="25"/>
  <c r="D66" i="25"/>
  <c r="F66" i="25"/>
  <c r="B67" i="25"/>
  <c r="T66" i="25"/>
  <c r="R120" i="25"/>
  <c r="S120" i="25"/>
  <c r="Q120" i="25"/>
  <c r="A120" i="25"/>
  <c r="P121" i="25"/>
  <c r="K120" i="25"/>
  <c r="M120" i="25"/>
  <c r="C120" i="25"/>
  <c r="E120" i="25"/>
  <c r="L120" i="25"/>
  <c r="Q121" i="25"/>
  <c r="R121" i="25"/>
  <c r="P122" i="25"/>
  <c r="S121" i="25"/>
  <c r="A121" i="25"/>
  <c r="K121" i="25"/>
  <c r="M121" i="25"/>
  <c r="C121" i="25"/>
  <c r="E121" i="25"/>
  <c r="L121" i="25"/>
  <c r="D67" i="25"/>
  <c r="F67" i="25"/>
  <c r="P123" i="25"/>
  <c r="S122" i="25"/>
  <c r="A122" i="25"/>
  <c r="Q122" i="25"/>
  <c r="R122" i="25"/>
  <c r="K122" i="25"/>
  <c r="M122" i="25"/>
  <c r="C122" i="25"/>
  <c r="E122" i="25"/>
  <c r="L122" i="25"/>
  <c r="B68" i="25"/>
  <c r="T67" i="25"/>
  <c r="F68" i="25"/>
  <c r="D68" i="25"/>
  <c r="S123" i="25"/>
  <c r="Q123" i="25"/>
  <c r="A123" i="25"/>
  <c r="R123" i="25"/>
  <c r="P124" i="25"/>
  <c r="K123" i="25"/>
  <c r="M123" i="25"/>
  <c r="C123" i="25"/>
  <c r="E123" i="25"/>
  <c r="L123" i="25"/>
  <c r="Q124" i="25"/>
  <c r="P125" i="25"/>
  <c r="S124" i="25"/>
  <c r="R124" i="25"/>
  <c r="A124" i="25"/>
  <c r="K124" i="25"/>
  <c r="M124" i="25"/>
  <c r="C124" i="25"/>
  <c r="E124" i="25"/>
  <c r="L124" i="25"/>
  <c r="T68" i="25"/>
  <c r="B69" i="25"/>
  <c r="A125" i="25"/>
  <c r="R125" i="25"/>
  <c r="Q125" i="25"/>
  <c r="S125" i="25"/>
  <c r="P126" i="25"/>
  <c r="K125" i="25"/>
  <c r="M125" i="25"/>
  <c r="C125" i="25"/>
  <c r="E125" i="25"/>
  <c r="L125" i="25"/>
  <c r="F69" i="25"/>
  <c r="D69" i="25"/>
  <c r="T69" i="25"/>
  <c r="B70" i="25"/>
  <c r="Q126" i="25"/>
  <c r="R126" i="25"/>
  <c r="A126" i="25"/>
  <c r="P127" i="25"/>
  <c r="S126" i="25"/>
  <c r="K126" i="25"/>
  <c r="M126" i="25"/>
  <c r="C126" i="25"/>
  <c r="E126" i="25"/>
  <c r="L126" i="25"/>
  <c r="R127" i="25"/>
  <c r="S127" i="25"/>
  <c r="Q127" i="25"/>
  <c r="A127" i="25"/>
  <c r="P128" i="25"/>
  <c r="K127" i="25"/>
  <c r="M127" i="25"/>
  <c r="C127" i="25"/>
  <c r="E127" i="25"/>
  <c r="L127" i="25"/>
  <c r="F70" i="25"/>
  <c r="D70" i="25"/>
  <c r="B71" i="25"/>
  <c r="T70" i="25"/>
  <c r="R128" i="25"/>
  <c r="P129" i="25"/>
  <c r="A128" i="25"/>
  <c r="Q128" i="25"/>
  <c r="S128" i="25"/>
  <c r="K128" i="25"/>
  <c r="M128" i="25"/>
  <c r="C128" i="25"/>
  <c r="E128" i="25"/>
  <c r="L128" i="25"/>
  <c r="P130" i="25"/>
  <c r="A129" i="25"/>
  <c r="Q129" i="25"/>
  <c r="R129" i="25"/>
  <c r="S129" i="25"/>
  <c r="K129" i="25"/>
  <c r="M129" i="25"/>
  <c r="C129" i="25"/>
  <c r="E129" i="25"/>
  <c r="L129" i="25"/>
  <c r="D71" i="25"/>
  <c r="F71" i="25"/>
  <c r="T71" i="25"/>
  <c r="B72" i="25"/>
  <c r="R130" i="25"/>
  <c r="A130" i="25"/>
  <c r="S130" i="25"/>
  <c r="Q130" i="25"/>
  <c r="P131" i="25"/>
  <c r="K130" i="25"/>
  <c r="M130" i="25"/>
  <c r="C130" i="25"/>
  <c r="E130" i="25"/>
  <c r="L130" i="25"/>
  <c r="S131" i="25"/>
  <c r="P132" i="25"/>
  <c r="Q131" i="25"/>
  <c r="R131" i="25"/>
  <c r="A131" i="25"/>
  <c r="K131" i="25"/>
  <c r="M131" i="25"/>
  <c r="C131" i="25"/>
  <c r="E131" i="25"/>
  <c r="L131" i="25"/>
  <c r="D72" i="25"/>
  <c r="F72" i="25"/>
  <c r="P133" i="25"/>
  <c r="A132" i="25"/>
  <c r="S132" i="25"/>
  <c r="R132" i="25"/>
  <c r="Q132" i="25"/>
  <c r="K132" i="25"/>
  <c r="M132" i="25"/>
  <c r="C132" i="25"/>
  <c r="E132" i="25"/>
  <c r="L132" i="25"/>
  <c r="B73" i="25"/>
  <c r="T72" i="25"/>
  <c r="D73" i="25"/>
  <c r="F73" i="25"/>
  <c r="A133" i="25"/>
  <c r="Q133" i="25"/>
  <c r="S133" i="25"/>
  <c r="P134" i="25"/>
  <c r="R133" i="25"/>
  <c r="K133" i="25"/>
  <c r="M133" i="25"/>
  <c r="C133" i="25"/>
  <c r="E133" i="25"/>
  <c r="L133" i="25"/>
  <c r="B74" i="25"/>
  <c r="T73" i="25"/>
  <c r="P135" i="25"/>
  <c r="S134" i="25"/>
  <c r="A134" i="25"/>
  <c r="Q134" i="25"/>
  <c r="R134" i="25"/>
  <c r="K134" i="25"/>
  <c r="M134" i="25"/>
  <c r="C134" i="25"/>
  <c r="E134" i="25"/>
  <c r="L134" i="25"/>
  <c r="P136" i="25"/>
  <c r="Q135" i="25"/>
  <c r="R135" i="25"/>
  <c r="S135" i="25"/>
  <c r="A135" i="25"/>
  <c r="K135" i="25"/>
  <c r="M135" i="25"/>
  <c r="C135" i="25"/>
  <c r="E135" i="25"/>
  <c r="L135" i="25"/>
  <c r="D74" i="25"/>
  <c r="F74" i="25"/>
  <c r="T74" i="25"/>
  <c r="B75" i="25"/>
  <c r="R136" i="25"/>
  <c r="P137" i="25"/>
  <c r="Q136" i="25"/>
  <c r="A136" i="25"/>
  <c r="S136" i="25"/>
  <c r="K136" i="25"/>
  <c r="M136" i="25"/>
  <c r="C136" i="25"/>
  <c r="E136" i="25"/>
  <c r="L136" i="25"/>
  <c r="F75" i="25"/>
  <c r="D75" i="25"/>
  <c r="P138" i="25"/>
  <c r="A137" i="25"/>
  <c r="S137" i="25"/>
  <c r="R137" i="25"/>
  <c r="Q137" i="25"/>
  <c r="K137" i="25"/>
  <c r="M137" i="25"/>
  <c r="C137" i="25"/>
  <c r="E137" i="25"/>
  <c r="L137" i="25"/>
  <c r="R138" i="25"/>
  <c r="P139" i="25"/>
  <c r="A138" i="25"/>
  <c r="S138" i="25"/>
  <c r="Q138" i="25"/>
  <c r="K138" i="25"/>
  <c r="M138" i="25"/>
  <c r="C138" i="25"/>
  <c r="E138" i="25"/>
  <c r="L138" i="25"/>
  <c r="T75" i="25"/>
  <c r="B76" i="25"/>
  <c r="A139" i="25"/>
  <c r="Q139" i="25"/>
  <c r="S139" i="25"/>
  <c r="R139" i="25"/>
  <c r="P140" i="25"/>
  <c r="K139" i="25"/>
  <c r="M139" i="25"/>
  <c r="C139" i="25"/>
  <c r="E139" i="25"/>
  <c r="L139" i="25"/>
  <c r="F76" i="25"/>
  <c r="D76" i="25"/>
  <c r="T76" i="25"/>
  <c r="B77" i="25"/>
  <c r="P141" i="25"/>
  <c r="Q140" i="25"/>
  <c r="R140" i="25"/>
  <c r="S140" i="25"/>
  <c r="A140" i="25"/>
  <c r="K140" i="25"/>
  <c r="M140" i="25"/>
  <c r="C140" i="25"/>
  <c r="E140" i="25"/>
  <c r="L140" i="25"/>
  <c r="R141" i="25"/>
  <c r="S141" i="25"/>
  <c r="P142" i="25"/>
  <c r="Q141" i="25"/>
  <c r="A141" i="25"/>
  <c r="K141" i="25"/>
  <c r="M141" i="25"/>
  <c r="C141" i="25"/>
  <c r="E141" i="25"/>
  <c r="L141" i="25"/>
  <c r="F77" i="25"/>
  <c r="D77" i="25"/>
  <c r="T77" i="25"/>
  <c r="B78" i="25"/>
  <c r="S142" i="25"/>
  <c r="Q142" i="25"/>
  <c r="R142" i="25"/>
  <c r="P143" i="25"/>
  <c r="A142" i="25"/>
  <c r="K142" i="25"/>
  <c r="M142" i="25"/>
  <c r="C142" i="25"/>
  <c r="E142" i="25"/>
  <c r="L142" i="25"/>
  <c r="P144" i="25"/>
  <c r="S143" i="25"/>
  <c r="A143" i="25"/>
  <c r="R143" i="25"/>
  <c r="Q143" i="25"/>
  <c r="K143" i="25"/>
  <c r="M143" i="25"/>
  <c r="C143" i="25"/>
  <c r="E143" i="25"/>
  <c r="L143" i="25"/>
  <c r="D78" i="25"/>
  <c r="F78" i="25"/>
  <c r="B79" i="25"/>
  <c r="T78" i="25"/>
  <c r="P145" i="25"/>
  <c r="R144" i="25"/>
  <c r="A144" i="25"/>
  <c r="Q144" i="25"/>
  <c r="S144" i="25"/>
  <c r="K144" i="25"/>
  <c r="M144" i="25"/>
  <c r="C144" i="25"/>
  <c r="E144" i="25"/>
  <c r="L144" i="25"/>
  <c r="R145" i="25"/>
  <c r="S145" i="25"/>
  <c r="Q145" i="25"/>
  <c r="A145" i="25"/>
  <c r="P146" i="25"/>
  <c r="K145" i="25"/>
  <c r="M145" i="25"/>
  <c r="C145" i="25"/>
  <c r="E145" i="25"/>
  <c r="L145" i="25"/>
  <c r="F79" i="25"/>
  <c r="D79" i="25"/>
  <c r="T79" i="25"/>
  <c r="B80" i="25"/>
  <c r="R146" i="25"/>
  <c r="Q146" i="25"/>
  <c r="P147" i="25"/>
  <c r="A146" i="25"/>
  <c r="S146" i="25"/>
  <c r="K146" i="25"/>
  <c r="M146" i="25"/>
  <c r="C146" i="25"/>
  <c r="E146" i="25"/>
  <c r="L146" i="25"/>
  <c r="D80" i="25"/>
  <c r="F80" i="25"/>
  <c r="P148" i="25"/>
  <c r="A147" i="25"/>
  <c r="R147" i="25"/>
  <c r="S147" i="25"/>
  <c r="Q147" i="25"/>
  <c r="K147" i="25"/>
  <c r="M147" i="25"/>
  <c r="C147" i="25"/>
  <c r="E147" i="25"/>
  <c r="L147" i="25"/>
  <c r="P149" i="25"/>
  <c r="R148" i="25"/>
  <c r="S148" i="25"/>
  <c r="Q148" i="25"/>
  <c r="A148" i="25"/>
  <c r="K148" i="25"/>
  <c r="M148" i="25"/>
  <c r="C148" i="25"/>
  <c r="E148" i="25"/>
  <c r="L148" i="25"/>
  <c r="B81" i="25"/>
  <c r="T80" i="25"/>
  <c r="D81" i="25"/>
  <c r="F81" i="25"/>
  <c r="A149" i="25"/>
  <c r="S149" i="25"/>
  <c r="Q149" i="25"/>
  <c r="P150" i="25"/>
  <c r="R149" i="25"/>
  <c r="K149" i="25"/>
  <c r="M149" i="25"/>
  <c r="C149" i="25"/>
  <c r="E149" i="25"/>
  <c r="L149" i="25"/>
  <c r="R150" i="25"/>
  <c r="S150" i="25"/>
  <c r="A150" i="25"/>
  <c r="Q150" i="25"/>
  <c r="P151" i="25"/>
  <c r="K150" i="25"/>
  <c r="M150" i="25"/>
  <c r="C150" i="25"/>
  <c r="E150" i="25"/>
  <c r="L150" i="25"/>
  <c r="B82" i="25"/>
  <c r="T81" i="25"/>
  <c r="D82" i="25"/>
  <c r="F82" i="25"/>
  <c r="A151" i="25"/>
  <c r="R151" i="25"/>
  <c r="P152" i="25"/>
  <c r="Q151" i="25"/>
  <c r="S151" i="25"/>
  <c r="K151" i="25"/>
  <c r="M151" i="25"/>
  <c r="C151" i="25"/>
  <c r="E151" i="25"/>
  <c r="L151" i="25"/>
  <c r="B83" i="25"/>
  <c r="T82" i="25"/>
  <c r="Q152" i="25"/>
  <c r="S152" i="25"/>
  <c r="R152" i="25"/>
  <c r="A152" i="25"/>
  <c r="P153" i="25"/>
  <c r="K152" i="25"/>
  <c r="M152" i="25"/>
  <c r="C152" i="25"/>
  <c r="E152" i="25"/>
  <c r="L152" i="25"/>
  <c r="P154" i="25"/>
  <c r="A153" i="25"/>
  <c r="Q153" i="25"/>
  <c r="R153" i="25"/>
  <c r="S153" i="25"/>
  <c r="K153" i="25"/>
  <c r="M153" i="25"/>
  <c r="C153" i="25"/>
  <c r="E153" i="25"/>
  <c r="L153" i="25"/>
  <c r="D83" i="25"/>
  <c r="F83" i="25"/>
  <c r="B84" i="25"/>
  <c r="T83" i="25"/>
  <c r="Q154" i="25"/>
  <c r="P155" i="25"/>
  <c r="S154" i="25"/>
  <c r="A154" i="25"/>
  <c r="R154" i="25"/>
  <c r="K154" i="25"/>
  <c r="M154" i="25"/>
  <c r="C154" i="25"/>
  <c r="E154" i="25"/>
  <c r="L154" i="25"/>
  <c r="Q155" i="25"/>
  <c r="P156" i="25"/>
  <c r="R155" i="25"/>
  <c r="A155" i="25"/>
  <c r="S155" i="25"/>
  <c r="K155" i="25"/>
  <c r="M155" i="25"/>
  <c r="C155" i="25"/>
  <c r="E155" i="25"/>
  <c r="L155" i="25"/>
  <c r="F84" i="25"/>
  <c r="D84" i="25"/>
  <c r="T84" i="25"/>
  <c r="B85" i="25"/>
  <c r="P157" i="25"/>
  <c r="A156" i="25"/>
  <c r="Q156" i="25"/>
  <c r="R156" i="25"/>
  <c r="S156" i="25"/>
  <c r="K156" i="25"/>
  <c r="M156" i="25"/>
  <c r="C156" i="25"/>
  <c r="E156" i="25"/>
  <c r="L156" i="25"/>
  <c r="Q157" i="25"/>
  <c r="S157" i="25"/>
  <c r="A157" i="25"/>
  <c r="R157" i="25"/>
  <c r="P158" i="25"/>
  <c r="K157" i="25"/>
  <c r="M157" i="25"/>
  <c r="C157" i="25"/>
  <c r="E157" i="25"/>
  <c r="L157" i="25"/>
  <c r="D85" i="25"/>
  <c r="F85" i="25"/>
  <c r="T85" i="25"/>
  <c r="B86" i="25"/>
  <c r="A158" i="25"/>
  <c r="S158" i="25"/>
  <c r="Q158" i="25"/>
  <c r="R158" i="25"/>
  <c r="P159" i="25"/>
  <c r="K158" i="25"/>
  <c r="M158" i="25"/>
  <c r="C158" i="25"/>
  <c r="E158" i="25"/>
  <c r="L158" i="25"/>
  <c r="A159" i="25"/>
  <c r="Q159" i="25"/>
  <c r="P160" i="25"/>
  <c r="R159" i="25"/>
  <c r="S159" i="25"/>
  <c r="K159" i="25"/>
  <c r="M159" i="25"/>
  <c r="C159" i="25"/>
  <c r="E159" i="25"/>
  <c r="L159" i="25"/>
  <c r="D86" i="25"/>
  <c r="F86" i="25"/>
  <c r="S160" i="25"/>
  <c r="Q160" i="25"/>
  <c r="A160" i="25"/>
  <c r="R160" i="25"/>
  <c r="P161" i="25"/>
  <c r="K160" i="25"/>
  <c r="M160" i="25"/>
  <c r="C160" i="25"/>
  <c r="E160" i="25"/>
  <c r="L160" i="25"/>
  <c r="B87" i="25"/>
  <c r="T86" i="25"/>
  <c r="D87" i="25"/>
  <c r="F87" i="25"/>
  <c r="R161" i="25"/>
  <c r="S161" i="25"/>
  <c r="Q161" i="25"/>
  <c r="A161" i="25"/>
  <c r="P162" i="25"/>
  <c r="K161" i="25"/>
  <c r="M161" i="25"/>
  <c r="C161" i="25"/>
  <c r="E161" i="25"/>
  <c r="L161" i="25"/>
  <c r="A162" i="25"/>
  <c r="S162" i="25"/>
  <c r="P163" i="25"/>
  <c r="R162" i="25"/>
  <c r="Q162" i="25"/>
  <c r="K162" i="25"/>
  <c r="M162" i="25"/>
  <c r="C162" i="25"/>
  <c r="E162" i="25"/>
  <c r="L162" i="25"/>
  <c r="T87" i="25"/>
  <c r="B88" i="25"/>
  <c r="P164" i="25"/>
  <c r="R163" i="25"/>
  <c r="Q163" i="25"/>
  <c r="A163" i="25"/>
  <c r="S163" i="25"/>
  <c r="K163" i="25"/>
  <c r="M163" i="25"/>
  <c r="C163" i="25"/>
  <c r="E163" i="25"/>
  <c r="L163" i="25"/>
  <c r="F88" i="25"/>
  <c r="D88" i="25"/>
  <c r="T88" i="25"/>
  <c r="B89" i="25"/>
  <c r="Q164" i="25"/>
  <c r="P165" i="25"/>
  <c r="A164" i="25"/>
  <c r="S164" i="25"/>
  <c r="R164" i="25"/>
  <c r="K164" i="25"/>
  <c r="M164" i="25"/>
  <c r="C164" i="25"/>
  <c r="E164" i="25"/>
  <c r="L164" i="25"/>
  <c r="S165" i="25"/>
  <c r="P166" i="25"/>
  <c r="A165" i="25"/>
  <c r="Q165" i="25"/>
  <c r="R165" i="25"/>
  <c r="K165" i="25"/>
  <c r="M165" i="25"/>
  <c r="C165" i="25"/>
  <c r="E165" i="25"/>
  <c r="L165" i="25"/>
  <c r="D89" i="25"/>
  <c r="F89" i="25"/>
  <c r="A166" i="25"/>
  <c r="Q166" i="25"/>
  <c r="S166" i="25"/>
  <c r="R166" i="25"/>
  <c r="P167" i="25"/>
  <c r="K166" i="25"/>
  <c r="M166" i="25"/>
  <c r="C166" i="25"/>
  <c r="E166" i="25"/>
  <c r="L166" i="25"/>
  <c r="T89" i="25"/>
  <c r="B90" i="25"/>
  <c r="F90" i="25"/>
  <c r="D90" i="25"/>
  <c r="A167" i="25"/>
  <c r="P168" i="25"/>
  <c r="R167" i="25"/>
  <c r="S167" i="25"/>
  <c r="Q167" i="25"/>
  <c r="K167" i="25"/>
  <c r="M167" i="25"/>
  <c r="C167" i="25"/>
  <c r="E167" i="25"/>
  <c r="L167" i="25"/>
  <c r="R168" i="25"/>
  <c r="Q168" i="25"/>
  <c r="P169" i="25"/>
  <c r="S168" i="25"/>
  <c r="A168" i="25"/>
  <c r="K168" i="25"/>
  <c r="M168" i="25"/>
  <c r="C168" i="25"/>
  <c r="E168" i="25"/>
  <c r="L168" i="25"/>
  <c r="T90" i="25"/>
  <c r="B91" i="25"/>
  <c r="A169" i="25"/>
  <c r="S169" i="25"/>
  <c r="P170" i="25"/>
  <c r="R169" i="25"/>
  <c r="Q169" i="25"/>
  <c r="K169" i="25"/>
  <c r="M169" i="25"/>
  <c r="C169" i="25"/>
  <c r="E169" i="25"/>
  <c r="L169" i="25"/>
  <c r="D91" i="25"/>
  <c r="F91" i="25"/>
  <c r="P171" i="25"/>
  <c r="Q170" i="25"/>
  <c r="R170" i="25"/>
  <c r="A170" i="25"/>
  <c r="S170" i="25"/>
  <c r="K170" i="25"/>
  <c r="M170" i="25"/>
  <c r="C170" i="25"/>
  <c r="E170" i="25"/>
  <c r="L170" i="25"/>
  <c r="T91" i="25"/>
  <c r="B92" i="25"/>
  <c r="F92" i="25"/>
  <c r="D92" i="25"/>
  <c r="A171" i="25"/>
  <c r="Q171" i="25"/>
  <c r="P172" i="25"/>
  <c r="R171" i="25"/>
  <c r="S171" i="25"/>
  <c r="K171" i="25"/>
  <c r="M171" i="25"/>
  <c r="C171" i="25"/>
  <c r="E171" i="25"/>
  <c r="L171" i="25"/>
  <c r="S172" i="25"/>
  <c r="A172" i="25"/>
  <c r="Q172" i="25"/>
  <c r="P173" i="25"/>
  <c r="R172" i="25"/>
  <c r="K172" i="25"/>
  <c r="M172" i="25"/>
  <c r="C172" i="25"/>
  <c r="E172" i="25"/>
  <c r="L172" i="25"/>
  <c r="T92" i="25"/>
  <c r="B93" i="25"/>
  <c r="R173" i="25"/>
  <c r="A173" i="25"/>
  <c r="P174" i="25"/>
  <c r="Q173" i="25"/>
  <c r="S173" i="25"/>
  <c r="K173" i="25"/>
  <c r="M173" i="25"/>
  <c r="C173" i="25"/>
  <c r="E173" i="25"/>
  <c r="L173" i="25"/>
  <c r="D93" i="25"/>
  <c r="F93" i="25"/>
  <c r="B94" i="25"/>
  <c r="T93" i="25"/>
  <c r="Q174" i="25"/>
  <c r="P175" i="25"/>
  <c r="A174" i="25"/>
  <c r="R174" i="25"/>
  <c r="S174" i="25"/>
  <c r="K174" i="25"/>
  <c r="M174" i="25"/>
  <c r="C174" i="25"/>
  <c r="E174" i="25"/>
  <c r="L174" i="25"/>
  <c r="P176" i="25"/>
  <c r="Q175" i="25"/>
  <c r="R175" i="25"/>
  <c r="S175" i="25"/>
  <c r="A175" i="25"/>
  <c r="K175" i="25"/>
  <c r="M175" i="25"/>
  <c r="C175" i="25"/>
  <c r="E175" i="25"/>
  <c r="L175" i="25"/>
  <c r="F94" i="25"/>
  <c r="D94" i="25"/>
  <c r="B95" i="25"/>
  <c r="T94" i="25"/>
  <c r="R176" i="25"/>
  <c r="P177" i="25"/>
  <c r="Q176" i="25"/>
  <c r="S176" i="25"/>
  <c r="A176" i="25"/>
  <c r="K176" i="25"/>
  <c r="M176" i="25"/>
  <c r="C176" i="25"/>
  <c r="E176" i="25"/>
  <c r="L176" i="25"/>
  <c r="A177" i="25"/>
  <c r="P178" i="25"/>
  <c r="R177" i="25"/>
  <c r="Q177" i="25"/>
  <c r="S177" i="25"/>
  <c r="K177" i="25"/>
  <c r="M177" i="25"/>
  <c r="C177" i="25"/>
  <c r="E177" i="25"/>
  <c r="L177" i="25"/>
  <c r="F95" i="25"/>
  <c r="D95" i="25"/>
  <c r="P179" i="25"/>
  <c r="S178" i="25"/>
  <c r="Q178" i="25"/>
  <c r="R178" i="25"/>
  <c r="A178" i="25"/>
  <c r="K178" i="25"/>
  <c r="M178" i="25"/>
  <c r="C178" i="25"/>
  <c r="E178" i="25"/>
  <c r="L178" i="25"/>
  <c r="B96" i="25"/>
  <c r="T95" i="25"/>
  <c r="F96" i="25"/>
  <c r="D96" i="25"/>
  <c r="Q179" i="25"/>
  <c r="P180" i="25"/>
  <c r="A179" i="25"/>
  <c r="R179" i="25"/>
  <c r="S179" i="25"/>
  <c r="K179" i="25"/>
  <c r="M179" i="25"/>
  <c r="C179" i="25"/>
  <c r="E179" i="25"/>
  <c r="L179" i="25"/>
  <c r="S180" i="25"/>
  <c r="A180" i="25"/>
  <c r="R180" i="25"/>
  <c r="P181" i="25"/>
  <c r="Q180" i="25"/>
  <c r="K180" i="25"/>
  <c r="M180" i="25"/>
  <c r="C180" i="25"/>
  <c r="E180" i="25"/>
  <c r="L180" i="25"/>
  <c r="T96" i="25"/>
  <c r="B97" i="25"/>
  <c r="Q181" i="25"/>
  <c r="S181" i="25"/>
  <c r="P182" i="25"/>
  <c r="R181" i="25"/>
  <c r="A181" i="25"/>
  <c r="K181" i="25"/>
  <c r="M181" i="25"/>
  <c r="C181" i="25"/>
  <c r="E181" i="25"/>
  <c r="L181" i="25"/>
  <c r="F97" i="25"/>
  <c r="D97" i="25"/>
  <c r="Q182" i="25"/>
  <c r="A182" i="25"/>
  <c r="S182" i="25"/>
  <c r="P183" i="25"/>
  <c r="R182" i="25"/>
  <c r="K182" i="25"/>
  <c r="M182" i="25"/>
  <c r="C182" i="25"/>
  <c r="E182" i="25"/>
  <c r="L182" i="25"/>
  <c r="T97" i="25"/>
  <c r="B98" i="25"/>
  <c r="A183" i="25"/>
  <c r="S183" i="25"/>
  <c r="Q183" i="25"/>
  <c r="P184" i="25"/>
  <c r="R183" i="25"/>
  <c r="K183" i="25"/>
  <c r="M183" i="25"/>
  <c r="C183" i="25"/>
  <c r="E183" i="25"/>
  <c r="L183" i="25"/>
  <c r="F98" i="25"/>
  <c r="D98" i="25"/>
  <c r="B99" i="25"/>
  <c r="T98" i="25"/>
  <c r="P185" i="25"/>
  <c r="S184" i="25"/>
  <c r="R184" i="25"/>
  <c r="Q184" i="25"/>
  <c r="A184" i="25"/>
  <c r="K184" i="25"/>
  <c r="M184" i="25"/>
  <c r="C184" i="25"/>
  <c r="E184" i="25"/>
  <c r="L184" i="25"/>
  <c r="S185" i="25"/>
  <c r="R185" i="25"/>
  <c r="P186" i="25"/>
  <c r="Q185" i="25"/>
  <c r="A185" i="25"/>
  <c r="K185" i="25"/>
  <c r="M185" i="25"/>
  <c r="C185" i="25"/>
  <c r="E185" i="25"/>
  <c r="L185" i="25"/>
  <c r="D99" i="25"/>
  <c r="F99" i="25"/>
  <c r="Q186" i="25"/>
  <c r="P187" i="25"/>
  <c r="S186" i="25"/>
  <c r="R186" i="25"/>
  <c r="A186" i="25"/>
  <c r="K186" i="25"/>
  <c r="M186" i="25"/>
  <c r="C186" i="25"/>
  <c r="E186" i="25"/>
  <c r="L186" i="25"/>
  <c r="T99" i="25"/>
  <c r="B100" i="25"/>
  <c r="S187" i="25"/>
  <c r="P188" i="25"/>
  <c r="R187" i="25"/>
  <c r="A187" i="25"/>
  <c r="Q187" i="25"/>
  <c r="K187" i="25"/>
  <c r="M187" i="25"/>
  <c r="C187" i="25"/>
  <c r="E187" i="25"/>
  <c r="L187" i="25"/>
  <c r="D100" i="25"/>
  <c r="F100" i="25"/>
  <c r="R188" i="25"/>
  <c r="Q188" i="25"/>
  <c r="A188" i="25"/>
  <c r="P189" i="25"/>
  <c r="S188" i="25"/>
  <c r="K188" i="25"/>
  <c r="M188" i="25"/>
  <c r="C188" i="25"/>
  <c r="E188" i="25"/>
  <c r="L188" i="25"/>
  <c r="B101" i="25"/>
  <c r="T100" i="25"/>
  <c r="F101" i="25"/>
  <c r="D101" i="25"/>
  <c r="Q189" i="25"/>
  <c r="P190" i="25"/>
  <c r="R189" i="25"/>
  <c r="A189" i="25"/>
  <c r="S189" i="25"/>
  <c r="K189" i="25"/>
  <c r="M189" i="25"/>
  <c r="C189" i="25"/>
  <c r="E189" i="25"/>
  <c r="L189" i="25"/>
  <c r="P191" i="25"/>
  <c r="A190" i="25"/>
  <c r="R190" i="25"/>
  <c r="Q190" i="25"/>
  <c r="S190" i="25"/>
  <c r="K190" i="25"/>
  <c r="M190" i="25"/>
  <c r="C190" i="25"/>
  <c r="E190" i="25"/>
  <c r="L190" i="25"/>
  <c r="T101" i="25"/>
  <c r="B102" i="25"/>
  <c r="D102" i="25"/>
  <c r="F102" i="25"/>
  <c r="P192" i="25"/>
  <c r="S191" i="25"/>
  <c r="A191" i="25"/>
  <c r="R191" i="25"/>
  <c r="Q191" i="25"/>
  <c r="K191" i="25"/>
  <c r="M191" i="25"/>
  <c r="C191" i="25"/>
  <c r="E191" i="25"/>
  <c r="L191" i="25"/>
  <c r="P193" i="25"/>
  <c r="R192" i="25"/>
  <c r="A192" i="25"/>
  <c r="Q192" i="25"/>
  <c r="S192" i="25"/>
  <c r="K192" i="25"/>
  <c r="M192" i="25"/>
  <c r="C192" i="25"/>
  <c r="E192" i="25"/>
  <c r="L192" i="25"/>
  <c r="B103" i="25"/>
  <c r="T102" i="25"/>
  <c r="D103" i="25"/>
  <c r="F103" i="25"/>
  <c r="Q193" i="25"/>
  <c r="S193" i="25"/>
  <c r="R193" i="25"/>
  <c r="P194" i="25"/>
  <c r="A193" i="25"/>
  <c r="K193" i="25"/>
  <c r="M193" i="25"/>
  <c r="C193" i="25"/>
  <c r="E193" i="25"/>
  <c r="L193" i="25"/>
  <c r="B104" i="25"/>
  <c r="T103" i="25"/>
  <c r="S194" i="25"/>
  <c r="A194" i="25"/>
  <c r="P195" i="25"/>
  <c r="Q194" i="25"/>
  <c r="R194" i="25"/>
  <c r="K194" i="25"/>
  <c r="M194" i="25"/>
  <c r="C194" i="25"/>
  <c r="E194" i="25"/>
  <c r="L194" i="25"/>
  <c r="A195" i="25"/>
  <c r="Q195" i="25"/>
  <c r="P196" i="25"/>
  <c r="R195" i="25"/>
  <c r="S195" i="25"/>
  <c r="K195" i="25"/>
  <c r="M195" i="25"/>
  <c r="C195" i="25"/>
  <c r="E195" i="25"/>
  <c r="L195" i="25"/>
  <c r="D104" i="25"/>
  <c r="F104" i="25"/>
  <c r="P197" i="25"/>
  <c r="A196" i="25"/>
  <c r="Q196" i="25"/>
  <c r="R196" i="25"/>
  <c r="S196" i="25"/>
  <c r="K196" i="25"/>
  <c r="M196" i="25"/>
  <c r="C196" i="25"/>
  <c r="E196" i="25"/>
  <c r="L196" i="25"/>
  <c r="B105" i="25"/>
  <c r="T104" i="25"/>
  <c r="F105" i="25"/>
  <c r="D105" i="25"/>
  <c r="Q197" i="25"/>
  <c r="S197" i="25"/>
  <c r="A197" i="25"/>
  <c r="P198" i="25"/>
  <c r="R197" i="25"/>
  <c r="K197" i="25"/>
  <c r="M197" i="25"/>
  <c r="C197" i="25"/>
  <c r="E197" i="25"/>
  <c r="L197" i="25"/>
  <c r="R198" i="25"/>
  <c r="A198" i="25"/>
  <c r="Q198" i="25"/>
  <c r="P199" i="25"/>
  <c r="S198" i="25"/>
  <c r="K198" i="25"/>
  <c r="M198" i="25"/>
  <c r="C198" i="25"/>
  <c r="E198" i="25"/>
  <c r="L198" i="25"/>
  <c r="B106" i="25"/>
  <c r="T105" i="25"/>
  <c r="F106" i="25"/>
  <c r="D106" i="25"/>
  <c r="P200" i="25"/>
  <c r="S199" i="25"/>
  <c r="R199" i="25"/>
  <c r="A199" i="25"/>
  <c r="Q199" i="25"/>
  <c r="K199" i="25"/>
  <c r="M199" i="25"/>
  <c r="C199" i="25"/>
  <c r="E199" i="25"/>
  <c r="L199" i="25"/>
  <c r="S200" i="25"/>
  <c r="P201" i="25"/>
  <c r="A200" i="25"/>
  <c r="Q200" i="25"/>
  <c r="R200" i="25"/>
  <c r="K200" i="25"/>
  <c r="M200" i="25"/>
  <c r="C200" i="25"/>
  <c r="E200" i="25"/>
  <c r="L200" i="25"/>
  <c r="B107" i="25"/>
  <c r="T106" i="25"/>
  <c r="F107" i="25"/>
  <c r="D107" i="25"/>
  <c r="S201" i="25"/>
  <c r="P202" i="25"/>
  <c r="Q201" i="25"/>
  <c r="A201" i="25"/>
  <c r="R201" i="25"/>
  <c r="K201" i="25"/>
  <c r="M201" i="25"/>
  <c r="C201" i="25"/>
  <c r="E201" i="25"/>
  <c r="L201" i="25"/>
  <c r="R202" i="25"/>
  <c r="S202" i="25"/>
  <c r="Q202" i="25"/>
  <c r="P203" i="25"/>
  <c r="A202" i="25"/>
  <c r="K202" i="25"/>
  <c r="M202" i="25"/>
  <c r="C202" i="25"/>
  <c r="E202" i="25"/>
  <c r="L202" i="25"/>
  <c r="B108" i="25"/>
  <c r="T107" i="25"/>
  <c r="D108" i="25"/>
  <c r="F108" i="25"/>
  <c r="P204" i="25"/>
  <c r="S203" i="25"/>
  <c r="A203" i="25"/>
  <c r="R203" i="25"/>
  <c r="Q203" i="25"/>
  <c r="K203" i="25"/>
  <c r="M203" i="25"/>
  <c r="C203" i="25"/>
  <c r="E203" i="25"/>
  <c r="L203" i="25"/>
  <c r="R204" i="25"/>
  <c r="P205" i="25"/>
  <c r="A204" i="25"/>
  <c r="S204" i="25"/>
  <c r="Q204" i="25"/>
  <c r="K204" i="25"/>
  <c r="M204" i="25"/>
  <c r="C204" i="25"/>
  <c r="E204" i="25"/>
  <c r="L204" i="25"/>
  <c r="B109" i="25"/>
  <c r="T108" i="25"/>
  <c r="F109" i="25"/>
  <c r="D109" i="25"/>
  <c r="S205" i="25"/>
  <c r="Q205" i="25"/>
  <c r="R205" i="25"/>
  <c r="P206" i="25"/>
  <c r="A205" i="25"/>
  <c r="K205" i="25"/>
  <c r="M205" i="25"/>
  <c r="C205" i="25"/>
  <c r="E205" i="25"/>
  <c r="L205" i="25"/>
  <c r="S206" i="25"/>
  <c r="R206" i="25"/>
  <c r="A206" i="25"/>
  <c r="Q206" i="25"/>
  <c r="P207" i="25"/>
  <c r="K206" i="25"/>
  <c r="M206" i="25"/>
  <c r="C206" i="25"/>
  <c r="E206" i="25"/>
  <c r="L206" i="25"/>
  <c r="B110" i="25"/>
  <c r="T109" i="25"/>
  <c r="F110" i="25"/>
  <c r="D110" i="25"/>
  <c r="S207" i="25"/>
  <c r="A207" i="25"/>
  <c r="Q207" i="25"/>
  <c r="R207" i="25"/>
  <c r="P208" i="25"/>
  <c r="K207" i="25"/>
  <c r="M207" i="25"/>
  <c r="C207" i="25"/>
  <c r="E207" i="25"/>
  <c r="L207" i="25"/>
  <c r="P209" i="25"/>
  <c r="S208" i="25"/>
  <c r="A208" i="25"/>
  <c r="Q208" i="25"/>
  <c r="R208" i="25"/>
  <c r="K208" i="25"/>
  <c r="M208" i="25"/>
  <c r="C208" i="25"/>
  <c r="E208" i="25"/>
  <c r="L208" i="25"/>
  <c r="T110" i="25"/>
  <c r="B111" i="25"/>
  <c r="D111" i="25"/>
  <c r="F111" i="25"/>
  <c r="A209" i="25"/>
  <c r="Q209" i="25"/>
  <c r="S209" i="25"/>
  <c r="P210" i="25"/>
  <c r="R209" i="25"/>
  <c r="K209" i="25"/>
  <c r="M209" i="25"/>
  <c r="C209" i="25"/>
  <c r="E209" i="25"/>
  <c r="L209" i="25"/>
  <c r="P211" i="25"/>
  <c r="R210" i="25"/>
  <c r="A210" i="25"/>
  <c r="S210" i="25"/>
  <c r="Q210" i="25"/>
  <c r="K210" i="25"/>
  <c r="M210" i="25"/>
  <c r="C210" i="25"/>
  <c r="E210" i="25"/>
  <c r="L210" i="25"/>
  <c r="T111" i="25"/>
  <c r="B112" i="25"/>
  <c r="F112" i="25"/>
  <c r="D112" i="25"/>
  <c r="Q211" i="25"/>
  <c r="R211" i="25"/>
  <c r="A211" i="25"/>
  <c r="P212" i="25"/>
  <c r="S211" i="25"/>
  <c r="K211" i="25"/>
  <c r="M211" i="25"/>
  <c r="C211" i="25"/>
  <c r="E211" i="25"/>
  <c r="L211" i="25"/>
  <c r="P213" i="25"/>
  <c r="S212" i="25"/>
  <c r="Q212" i="25"/>
  <c r="R212" i="25"/>
  <c r="A212" i="25"/>
  <c r="K212" i="25"/>
  <c r="M212" i="25"/>
  <c r="C212" i="25"/>
  <c r="E212" i="25"/>
  <c r="L212" i="25"/>
  <c r="B113" i="25"/>
  <c r="T112" i="25"/>
  <c r="F113" i="25"/>
  <c r="D113" i="25"/>
  <c r="S213" i="25"/>
  <c r="R213" i="25"/>
  <c r="Q213" i="25"/>
  <c r="A213" i="25"/>
  <c r="P214" i="25"/>
  <c r="K213" i="25"/>
  <c r="M213" i="25"/>
  <c r="C213" i="25"/>
  <c r="E213" i="25"/>
  <c r="L213" i="25"/>
  <c r="R214" i="25"/>
  <c r="Q214" i="25"/>
  <c r="S214" i="25"/>
  <c r="A214" i="25"/>
  <c r="P215" i="25"/>
  <c r="K214" i="25"/>
  <c r="M214" i="25"/>
  <c r="C214" i="25"/>
  <c r="E214" i="25"/>
  <c r="L214" i="25"/>
  <c r="B114" i="25"/>
  <c r="T113" i="25"/>
  <c r="F114" i="25"/>
  <c r="D114" i="25"/>
  <c r="R215" i="25"/>
  <c r="P216" i="25"/>
  <c r="A215" i="25"/>
  <c r="S215" i="25"/>
  <c r="Q215" i="25"/>
  <c r="K215" i="25"/>
  <c r="M215" i="25"/>
  <c r="C215" i="25"/>
  <c r="E215" i="25"/>
  <c r="L215" i="25"/>
  <c r="A216" i="25"/>
  <c r="P217" i="25"/>
  <c r="S216" i="25"/>
  <c r="Q216" i="25"/>
  <c r="R216" i="25"/>
  <c r="K216" i="25"/>
  <c r="M216" i="25"/>
  <c r="C216" i="25"/>
  <c r="E216" i="25"/>
  <c r="L216" i="25"/>
  <c r="T114" i="25"/>
  <c r="B115" i="25"/>
  <c r="S217" i="25"/>
  <c r="A217" i="25"/>
  <c r="P218" i="25"/>
  <c r="R217" i="25"/>
  <c r="Q217" i="25"/>
  <c r="K217" i="25"/>
  <c r="M217" i="25"/>
  <c r="C217" i="25"/>
  <c r="E217" i="25"/>
  <c r="L217" i="25"/>
  <c r="D115" i="25"/>
  <c r="F115" i="25"/>
  <c r="P219" i="25"/>
  <c r="Q218" i="25"/>
  <c r="S218" i="25"/>
  <c r="A218" i="25"/>
  <c r="R218" i="25"/>
  <c r="K218" i="25"/>
  <c r="M218" i="25"/>
  <c r="C218" i="25"/>
  <c r="E218" i="25"/>
  <c r="L218" i="25"/>
  <c r="T115" i="25"/>
  <c r="B116" i="25"/>
  <c r="F116" i="25"/>
  <c r="D116" i="25"/>
  <c r="Q219" i="25"/>
  <c r="A219" i="25"/>
  <c r="P220" i="25"/>
  <c r="R219" i="25"/>
  <c r="S219" i="25"/>
  <c r="K219" i="25"/>
  <c r="M219" i="25"/>
  <c r="C219" i="25"/>
  <c r="E219" i="25"/>
  <c r="L219" i="25"/>
  <c r="S220" i="25"/>
  <c r="P221" i="25"/>
  <c r="A220" i="25"/>
  <c r="Q220" i="25"/>
  <c r="R220" i="25"/>
  <c r="K220" i="25"/>
  <c r="M220" i="25"/>
  <c r="C220" i="25"/>
  <c r="E220" i="25"/>
  <c r="L220" i="25"/>
  <c r="B117" i="25"/>
  <c r="T116" i="25"/>
  <c r="D117" i="25"/>
  <c r="F117" i="25"/>
  <c r="P222" i="25"/>
  <c r="Q221" i="25"/>
  <c r="S221" i="25"/>
  <c r="R221" i="25"/>
  <c r="A221" i="25"/>
  <c r="K221" i="25"/>
  <c r="M221" i="25"/>
  <c r="C221" i="25"/>
  <c r="E221" i="25"/>
  <c r="L221" i="25"/>
  <c r="A222" i="25"/>
  <c r="S222" i="25"/>
  <c r="R222" i="25"/>
  <c r="P223" i="25"/>
  <c r="Q222" i="25"/>
  <c r="K222" i="25"/>
  <c r="M222" i="25"/>
  <c r="C222" i="25"/>
  <c r="E222" i="25"/>
  <c r="L222" i="25"/>
  <c r="B118" i="25"/>
  <c r="T117" i="25"/>
  <c r="D118" i="25"/>
  <c r="F118" i="25"/>
  <c r="P224" i="25"/>
  <c r="R223" i="25"/>
  <c r="A223" i="25"/>
  <c r="S223" i="25"/>
  <c r="Q223" i="25"/>
  <c r="K223" i="25"/>
  <c r="M223" i="25"/>
  <c r="C223" i="25"/>
  <c r="E223" i="25"/>
  <c r="L223" i="25"/>
  <c r="A224" i="25"/>
  <c r="S224" i="25"/>
  <c r="P225" i="25"/>
  <c r="R224" i="25"/>
  <c r="Q224" i="25"/>
  <c r="K224" i="25"/>
  <c r="M224" i="25"/>
  <c r="C224" i="25"/>
  <c r="E224" i="25"/>
  <c r="L224" i="25"/>
  <c r="B119" i="25"/>
  <c r="T118" i="25"/>
  <c r="D119" i="25"/>
  <c r="F119" i="25"/>
  <c r="R225" i="25"/>
  <c r="A225" i="25"/>
  <c r="S225" i="25"/>
  <c r="P226" i="25"/>
  <c r="Q225" i="25"/>
  <c r="K225" i="25"/>
  <c r="M225" i="25"/>
  <c r="C225" i="25"/>
  <c r="E225" i="25"/>
  <c r="L225" i="25"/>
  <c r="P227" i="25"/>
  <c r="A226" i="25"/>
  <c r="R226" i="25"/>
  <c r="S226" i="25"/>
  <c r="Q226" i="25"/>
  <c r="K226" i="25"/>
  <c r="M226" i="25"/>
  <c r="C226" i="25"/>
  <c r="E226" i="25"/>
  <c r="L226" i="25"/>
  <c r="B120" i="25"/>
  <c r="T119" i="25"/>
  <c r="F120" i="25"/>
  <c r="D120" i="25"/>
  <c r="R227" i="25"/>
  <c r="S227" i="25"/>
  <c r="Q227" i="25"/>
  <c r="P228" i="25"/>
  <c r="A227" i="25"/>
  <c r="K227" i="25"/>
  <c r="M227" i="25"/>
  <c r="C227" i="25"/>
  <c r="E227" i="25"/>
  <c r="L227" i="25"/>
  <c r="Q228" i="25"/>
  <c r="P229" i="25"/>
  <c r="R228" i="25"/>
  <c r="A228" i="25"/>
  <c r="S228" i="25"/>
  <c r="K228" i="25"/>
  <c r="M228" i="25"/>
  <c r="C228" i="25"/>
  <c r="E228" i="25"/>
  <c r="L228" i="25"/>
  <c r="B121" i="25"/>
  <c r="T120" i="25"/>
  <c r="F121" i="25"/>
  <c r="D121" i="25"/>
  <c r="P230" i="25"/>
  <c r="R229" i="25"/>
  <c r="A229" i="25"/>
  <c r="S229" i="25"/>
  <c r="Q229" i="25"/>
  <c r="K229" i="25"/>
  <c r="M229" i="25"/>
  <c r="C229" i="25"/>
  <c r="E229" i="25"/>
  <c r="L229" i="25"/>
  <c r="R230" i="25"/>
  <c r="Q230" i="25"/>
  <c r="S230" i="25"/>
  <c r="P231" i="25"/>
  <c r="A230" i="25"/>
  <c r="K230" i="25"/>
  <c r="M230" i="25"/>
  <c r="C230" i="25"/>
  <c r="E230" i="25"/>
  <c r="L230" i="25"/>
  <c r="T121" i="25"/>
  <c r="B122" i="25"/>
  <c r="A231" i="25"/>
  <c r="R231" i="25"/>
  <c r="P232" i="25"/>
  <c r="S231" i="25"/>
  <c r="Q231" i="25"/>
  <c r="K231" i="25"/>
  <c r="M231" i="25"/>
  <c r="C231" i="25"/>
  <c r="E231" i="25"/>
  <c r="L231" i="25"/>
  <c r="F122" i="25"/>
  <c r="D122" i="25"/>
  <c r="B123" i="25"/>
  <c r="T122" i="25"/>
  <c r="A232" i="25"/>
  <c r="P233" i="25"/>
  <c r="S232" i="25"/>
  <c r="R232" i="25"/>
  <c r="Q232" i="25"/>
  <c r="K232" i="25"/>
  <c r="M232" i="25"/>
  <c r="C232" i="25"/>
  <c r="E232" i="25"/>
  <c r="L232" i="25"/>
  <c r="A233" i="25"/>
  <c r="Q233" i="25"/>
  <c r="R233" i="25"/>
  <c r="S233" i="25"/>
  <c r="P234" i="25"/>
  <c r="K233" i="25"/>
  <c r="M233" i="25"/>
  <c r="C233" i="25"/>
  <c r="E233" i="25"/>
  <c r="L233" i="25"/>
  <c r="D123" i="25"/>
  <c r="F123" i="25"/>
  <c r="T123" i="25"/>
  <c r="B124" i="25"/>
  <c r="P235" i="25"/>
  <c r="Q234" i="25"/>
  <c r="R234" i="25"/>
  <c r="A234" i="25"/>
  <c r="S234" i="25"/>
  <c r="K234" i="25"/>
  <c r="M234" i="25"/>
  <c r="C234" i="25"/>
  <c r="E234" i="25"/>
  <c r="L234" i="25"/>
  <c r="Q235" i="25"/>
  <c r="R235" i="25"/>
  <c r="S235" i="25"/>
  <c r="A235" i="25"/>
  <c r="P236" i="25"/>
  <c r="K235" i="25"/>
  <c r="M235" i="25"/>
  <c r="C235" i="25"/>
  <c r="E235" i="25"/>
  <c r="L235" i="25"/>
  <c r="D124" i="25"/>
  <c r="F124" i="25"/>
  <c r="B125" i="25"/>
  <c r="T124" i="25"/>
  <c r="Q236" i="25"/>
  <c r="S236" i="25"/>
  <c r="A236" i="25"/>
  <c r="P237" i="25"/>
  <c r="R236" i="25"/>
  <c r="K236" i="25"/>
  <c r="M236" i="25"/>
  <c r="C236" i="25"/>
  <c r="E236" i="25"/>
  <c r="L236" i="25"/>
  <c r="S237" i="25"/>
  <c r="Q237" i="25"/>
  <c r="P238" i="25"/>
  <c r="R237" i="25"/>
  <c r="A237" i="25"/>
  <c r="K237" i="25"/>
  <c r="M237" i="25"/>
  <c r="C237" i="25"/>
  <c r="E237" i="25"/>
  <c r="L237" i="25"/>
  <c r="D125" i="25"/>
  <c r="F125" i="25"/>
  <c r="S238" i="25"/>
  <c r="Q238" i="25"/>
  <c r="R238" i="25"/>
  <c r="A238" i="25"/>
  <c r="P239" i="25"/>
  <c r="K238" i="25"/>
  <c r="M238" i="25"/>
  <c r="C238" i="25"/>
  <c r="E238" i="25"/>
  <c r="L238" i="25"/>
  <c r="T125" i="25"/>
  <c r="B126" i="25"/>
  <c r="D126" i="25"/>
  <c r="F126" i="25"/>
  <c r="A239" i="25"/>
  <c r="Q239" i="25"/>
  <c r="S239" i="25"/>
  <c r="R239" i="25"/>
  <c r="P240" i="25"/>
  <c r="K239" i="25"/>
  <c r="M239" i="25"/>
  <c r="C239" i="25"/>
  <c r="E239" i="25"/>
  <c r="L239" i="25"/>
  <c r="A240" i="25"/>
  <c r="Q240" i="25"/>
  <c r="P241" i="25"/>
  <c r="R240" i="25"/>
  <c r="S240" i="25"/>
  <c r="K240" i="25"/>
  <c r="M240" i="25"/>
  <c r="C240" i="25"/>
  <c r="E240" i="25"/>
  <c r="L240" i="25"/>
  <c r="B127" i="25"/>
  <c r="T126" i="25"/>
  <c r="F127" i="25"/>
  <c r="D127" i="25"/>
  <c r="P242" i="25"/>
  <c r="S241" i="25"/>
  <c r="A241" i="25"/>
  <c r="R241" i="25"/>
  <c r="Q241" i="25"/>
  <c r="K241" i="25"/>
  <c r="M241" i="25"/>
  <c r="C241" i="25"/>
  <c r="E241" i="25"/>
  <c r="L241" i="25"/>
  <c r="P243" i="25"/>
  <c r="R242" i="25"/>
  <c r="S242" i="25"/>
  <c r="Q242" i="25"/>
  <c r="A242" i="25"/>
  <c r="K242" i="25"/>
  <c r="M242" i="25"/>
  <c r="C242" i="25"/>
  <c r="E242" i="25"/>
  <c r="L242" i="25"/>
  <c r="T127" i="25"/>
  <c r="B128" i="25"/>
  <c r="D128" i="25"/>
  <c r="F128" i="25"/>
  <c r="R243" i="25"/>
  <c r="Q243" i="25"/>
  <c r="P244" i="25"/>
  <c r="S243" i="25"/>
  <c r="A243" i="25"/>
  <c r="K243" i="25"/>
  <c r="M243" i="25"/>
  <c r="C243" i="25"/>
  <c r="E243" i="25"/>
  <c r="L243" i="25"/>
  <c r="T128" i="25"/>
  <c r="B129" i="25"/>
  <c r="S244" i="25"/>
  <c r="Q244" i="25"/>
  <c r="P245" i="25"/>
  <c r="A244" i="25"/>
  <c r="R244" i="25"/>
  <c r="K244" i="25"/>
  <c r="M244" i="25"/>
  <c r="C244" i="25"/>
  <c r="E244" i="25"/>
  <c r="L244" i="25"/>
  <c r="F129" i="25"/>
  <c r="D129" i="25"/>
  <c r="P246" i="25"/>
  <c r="R245" i="25"/>
  <c r="Q245" i="25"/>
  <c r="S245" i="25"/>
  <c r="A245" i="25"/>
  <c r="K245" i="25"/>
  <c r="M245" i="25"/>
  <c r="C245" i="25"/>
  <c r="E245" i="25"/>
  <c r="L245" i="25"/>
  <c r="A246" i="25"/>
  <c r="P247" i="25"/>
  <c r="Q246" i="25"/>
  <c r="R246" i="25"/>
  <c r="S246" i="25"/>
  <c r="K246" i="25"/>
  <c r="M246" i="25"/>
  <c r="C246" i="25"/>
  <c r="E246" i="25"/>
  <c r="L246" i="25"/>
  <c r="T129" i="25"/>
  <c r="B130" i="25"/>
  <c r="R247" i="25"/>
  <c r="Q247" i="25"/>
  <c r="A247" i="25"/>
  <c r="S247" i="25"/>
  <c r="P248" i="25"/>
  <c r="K247" i="25"/>
  <c r="M247" i="25"/>
  <c r="C247" i="25"/>
  <c r="E247" i="25"/>
  <c r="L247" i="25"/>
  <c r="D130" i="25"/>
  <c r="F130" i="25"/>
  <c r="T130" i="25"/>
  <c r="B131" i="25"/>
  <c r="R248" i="25"/>
  <c r="P249" i="25"/>
  <c r="Q248" i="25"/>
  <c r="A248" i="25"/>
  <c r="S248" i="25"/>
  <c r="K248" i="25"/>
  <c r="M248" i="25"/>
  <c r="C248" i="25"/>
  <c r="E248" i="25"/>
  <c r="L248" i="25"/>
  <c r="A249" i="25"/>
  <c r="P250" i="25"/>
  <c r="R249" i="25"/>
  <c r="S249" i="25"/>
  <c r="Q249" i="25"/>
  <c r="K249" i="25"/>
  <c r="M249" i="25"/>
  <c r="C249" i="25"/>
  <c r="E249" i="25"/>
  <c r="L249" i="25"/>
  <c r="D131" i="25"/>
  <c r="F131" i="25"/>
  <c r="P251" i="25"/>
  <c r="R250" i="25"/>
  <c r="A250" i="25"/>
  <c r="S250" i="25"/>
  <c r="Q250" i="25"/>
  <c r="K250" i="25"/>
  <c r="M250" i="25"/>
  <c r="C250" i="25"/>
  <c r="E250" i="25"/>
  <c r="L250" i="25"/>
  <c r="T131" i="25"/>
  <c r="B132" i="25"/>
  <c r="F132" i="25"/>
  <c r="D132" i="25"/>
  <c r="P252" i="25"/>
  <c r="S251" i="25"/>
  <c r="A251" i="25"/>
  <c r="Q251" i="25"/>
  <c r="R251" i="25"/>
  <c r="K251" i="25"/>
  <c r="M251" i="25"/>
  <c r="C251" i="25"/>
  <c r="E251" i="25"/>
  <c r="L251" i="25"/>
  <c r="P253" i="25"/>
  <c r="A252" i="25"/>
  <c r="S252" i="25"/>
  <c r="R252" i="25"/>
  <c r="Q252" i="25"/>
  <c r="K252" i="25"/>
  <c r="M252" i="25"/>
  <c r="C252" i="25"/>
  <c r="E252" i="25"/>
  <c r="L252" i="25"/>
  <c r="T132" i="25"/>
  <c r="B133" i="25"/>
  <c r="F133" i="25"/>
  <c r="D133" i="25"/>
  <c r="R253" i="25"/>
  <c r="A253" i="25"/>
  <c r="P254" i="25"/>
  <c r="S253" i="25"/>
  <c r="Q253" i="25"/>
  <c r="K253" i="25"/>
  <c r="M253" i="25"/>
  <c r="C253" i="25"/>
  <c r="E253" i="25"/>
  <c r="L253" i="25"/>
  <c r="S254" i="25"/>
  <c r="Q254" i="25"/>
  <c r="A254" i="25"/>
  <c r="R254" i="25"/>
  <c r="P255" i="25"/>
  <c r="K254" i="25"/>
  <c r="M254" i="25"/>
  <c r="C254" i="25"/>
  <c r="E254" i="25"/>
  <c r="L254" i="25"/>
  <c r="T133" i="25"/>
  <c r="B134" i="25"/>
  <c r="D134" i="25"/>
  <c r="F134" i="25"/>
  <c r="R255" i="25"/>
  <c r="S255" i="25"/>
  <c r="A255" i="25"/>
  <c r="P256" i="25"/>
  <c r="Q255" i="25"/>
  <c r="K255" i="25"/>
  <c r="M255" i="25"/>
  <c r="C255" i="25"/>
  <c r="E255" i="25"/>
  <c r="L255" i="25"/>
  <c r="S256" i="25"/>
  <c r="P257" i="25"/>
  <c r="A256" i="25"/>
  <c r="Q256" i="25"/>
  <c r="R256" i="25"/>
  <c r="K256" i="25"/>
  <c r="M256" i="25"/>
  <c r="C256" i="25"/>
  <c r="E256" i="25"/>
  <c r="L256" i="25"/>
  <c r="T134" i="25"/>
  <c r="B135" i="25"/>
  <c r="Q257" i="25"/>
  <c r="A257" i="25"/>
  <c r="S257" i="25"/>
  <c r="R257" i="25"/>
  <c r="P258" i="25"/>
  <c r="K257" i="25"/>
  <c r="M257" i="25"/>
  <c r="C257" i="25"/>
  <c r="E257" i="25"/>
  <c r="L257" i="25"/>
  <c r="D135" i="25"/>
  <c r="F135" i="25"/>
  <c r="B136" i="25"/>
  <c r="T135" i="25"/>
  <c r="R258" i="25"/>
  <c r="Q258" i="25"/>
  <c r="A258" i="25"/>
  <c r="S258" i="25"/>
  <c r="P259" i="25"/>
  <c r="K258" i="25"/>
  <c r="M258" i="25"/>
  <c r="C258" i="25"/>
  <c r="E258" i="25"/>
  <c r="L258" i="25"/>
  <c r="Q259" i="25"/>
  <c r="P260" i="25"/>
  <c r="R259" i="25"/>
  <c r="A259" i="25"/>
  <c r="S259" i="25"/>
  <c r="K259" i="25"/>
  <c r="M259" i="25"/>
  <c r="C259" i="25"/>
  <c r="E259" i="25"/>
  <c r="L259" i="25"/>
  <c r="D136" i="25"/>
  <c r="F136" i="25"/>
  <c r="R260" i="25"/>
  <c r="A260" i="25"/>
  <c r="P261" i="25"/>
  <c r="S260" i="25"/>
  <c r="Q260" i="25"/>
  <c r="K260" i="25"/>
  <c r="M260" i="25"/>
  <c r="C260" i="25"/>
  <c r="E260" i="25"/>
  <c r="L260" i="25"/>
  <c r="B137" i="25"/>
  <c r="T136" i="25"/>
  <c r="F137" i="25"/>
  <c r="D137" i="25"/>
  <c r="R261" i="25"/>
  <c r="P262" i="25"/>
  <c r="S261" i="25"/>
  <c r="A261" i="25"/>
  <c r="Q261" i="25"/>
  <c r="K261" i="25"/>
  <c r="M261" i="25"/>
  <c r="C261" i="25"/>
  <c r="E261" i="25"/>
  <c r="L261" i="25"/>
  <c r="P263" i="25"/>
  <c r="S262" i="25"/>
  <c r="A262" i="25"/>
  <c r="Q262" i="25"/>
  <c r="R262" i="25"/>
  <c r="K262" i="25"/>
  <c r="M262" i="25"/>
  <c r="C262" i="25"/>
  <c r="E262" i="25"/>
  <c r="L262" i="25"/>
  <c r="B138" i="25"/>
  <c r="T137" i="25"/>
  <c r="F138" i="25"/>
  <c r="D138" i="25"/>
  <c r="A263" i="25"/>
  <c r="P264" i="25"/>
  <c r="Q263" i="25"/>
  <c r="S263" i="25"/>
  <c r="R263" i="25"/>
  <c r="K263" i="25"/>
  <c r="M263" i="25"/>
  <c r="C263" i="25"/>
  <c r="E263" i="25"/>
  <c r="L263" i="25"/>
  <c r="A264" i="25"/>
  <c r="S264" i="25"/>
  <c r="Q264" i="25"/>
  <c r="P265" i="25"/>
  <c r="R264" i="25"/>
  <c r="K264" i="25"/>
  <c r="M264" i="25"/>
  <c r="C264" i="25"/>
  <c r="E264" i="25"/>
  <c r="L264" i="25"/>
  <c r="T138" i="25"/>
  <c r="B139" i="25"/>
  <c r="A265" i="25"/>
  <c r="S265" i="25"/>
  <c r="P266" i="25"/>
  <c r="Q265" i="25"/>
  <c r="R265" i="25"/>
  <c r="K265" i="25"/>
  <c r="M265" i="25"/>
  <c r="C265" i="25"/>
  <c r="E265" i="25"/>
  <c r="L265" i="25"/>
  <c r="D139" i="25"/>
  <c r="F139" i="25"/>
  <c r="R266" i="25"/>
  <c r="P267" i="25"/>
  <c r="S266" i="25"/>
  <c r="Q266" i="25"/>
  <c r="A266" i="25"/>
  <c r="K266" i="25"/>
  <c r="M266" i="25"/>
  <c r="C266" i="25"/>
  <c r="E266" i="25"/>
  <c r="L266" i="25"/>
  <c r="T139" i="25"/>
  <c r="B140" i="25"/>
  <c r="R267" i="25"/>
  <c r="S267" i="25"/>
  <c r="A267" i="25"/>
  <c r="P268" i="25"/>
  <c r="Q267" i="25"/>
  <c r="K267" i="25"/>
  <c r="M267" i="25"/>
  <c r="C267" i="25"/>
  <c r="E267" i="25"/>
  <c r="L267" i="25"/>
  <c r="F140" i="25"/>
  <c r="D140" i="25"/>
  <c r="B141" i="25"/>
  <c r="T140" i="25"/>
  <c r="A268" i="25"/>
  <c r="S268" i="25"/>
  <c r="Q268" i="25"/>
  <c r="R268" i="25"/>
  <c r="P269" i="25"/>
  <c r="K268" i="25"/>
  <c r="M268" i="25"/>
  <c r="C268" i="25"/>
  <c r="E268" i="25"/>
  <c r="L268" i="25"/>
  <c r="R269" i="25"/>
  <c r="Q269" i="25"/>
  <c r="A269" i="25"/>
  <c r="S269" i="25"/>
  <c r="P270" i="25"/>
  <c r="K269" i="25"/>
  <c r="M269" i="25"/>
  <c r="C269" i="25"/>
  <c r="E269" i="25"/>
  <c r="L269" i="25"/>
  <c r="F141" i="25"/>
  <c r="D141" i="25"/>
  <c r="T141" i="25"/>
  <c r="B142" i="25"/>
  <c r="S270" i="25"/>
  <c r="A270" i="25"/>
  <c r="Q270" i="25"/>
  <c r="R270" i="25"/>
  <c r="P271" i="25"/>
  <c r="K270" i="25"/>
  <c r="M270" i="25"/>
  <c r="C270" i="25"/>
  <c r="E270" i="25"/>
  <c r="L270" i="25"/>
  <c r="A271" i="25"/>
  <c r="Q271" i="25"/>
  <c r="S271" i="25"/>
  <c r="P272" i="25"/>
  <c r="R271" i="25"/>
  <c r="K271" i="25"/>
  <c r="M271" i="25"/>
  <c r="C271" i="25"/>
  <c r="E271" i="25"/>
  <c r="L271" i="25"/>
  <c r="D142" i="25"/>
  <c r="F142" i="25"/>
  <c r="P273" i="25"/>
  <c r="A272" i="25"/>
  <c r="R272" i="25"/>
  <c r="S272" i="25"/>
  <c r="Q272" i="25"/>
  <c r="K272" i="25"/>
  <c r="M272" i="25"/>
  <c r="C272" i="25"/>
  <c r="E272" i="25"/>
  <c r="L272" i="25"/>
  <c r="B143" i="25"/>
  <c r="T142" i="25"/>
  <c r="D143" i="25"/>
  <c r="F143" i="25"/>
  <c r="S273" i="25"/>
  <c r="Q273" i="25"/>
  <c r="P274" i="25"/>
  <c r="R273" i="25"/>
  <c r="A273" i="25"/>
  <c r="K273" i="25"/>
  <c r="M273" i="25"/>
  <c r="C273" i="25"/>
  <c r="E273" i="25"/>
  <c r="L273" i="25"/>
  <c r="T143" i="25"/>
  <c r="B144" i="25"/>
  <c r="P275" i="25"/>
  <c r="S274" i="25"/>
  <c r="R274" i="25"/>
  <c r="A274" i="25"/>
  <c r="Q274" i="25"/>
  <c r="K274" i="25"/>
  <c r="M274" i="25"/>
  <c r="C274" i="25"/>
  <c r="E274" i="25"/>
  <c r="L274" i="25"/>
  <c r="A275" i="25"/>
  <c r="S275" i="25"/>
  <c r="Q275" i="25"/>
  <c r="P276" i="25"/>
  <c r="R275" i="25"/>
  <c r="K275" i="25"/>
  <c r="M275" i="25"/>
  <c r="C275" i="25"/>
  <c r="E275" i="25"/>
  <c r="L275" i="25"/>
  <c r="D144" i="25"/>
  <c r="F144" i="25"/>
  <c r="Q276" i="25"/>
  <c r="R276" i="25"/>
  <c r="A276" i="25"/>
  <c r="S276" i="25"/>
  <c r="P277" i="25"/>
  <c r="K276" i="25"/>
  <c r="M276" i="25"/>
  <c r="C276" i="25"/>
  <c r="E276" i="25"/>
  <c r="L276" i="25"/>
  <c r="B145" i="25"/>
  <c r="T144" i="25"/>
  <c r="D145" i="25"/>
  <c r="F145" i="25"/>
  <c r="S277" i="25"/>
  <c r="R277" i="25"/>
  <c r="A277" i="25"/>
  <c r="P278" i="25"/>
  <c r="Q277" i="25"/>
  <c r="K277" i="25"/>
  <c r="M277" i="25"/>
  <c r="C277" i="25"/>
  <c r="E277" i="25"/>
  <c r="L277" i="25"/>
  <c r="Q278" i="25"/>
  <c r="S278" i="25"/>
  <c r="A278" i="25"/>
  <c r="P279" i="25"/>
  <c r="R278" i="25"/>
  <c r="K278" i="25"/>
  <c r="M278" i="25"/>
  <c r="C278" i="25"/>
  <c r="E278" i="25"/>
  <c r="L278" i="25"/>
  <c r="T145" i="25"/>
  <c r="B146" i="25"/>
  <c r="S279" i="25"/>
  <c r="Q279" i="25"/>
  <c r="R279" i="25"/>
  <c r="P280" i="25"/>
  <c r="A279" i="25"/>
  <c r="K279" i="25"/>
  <c r="M279" i="25"/>
  <c r="C279" i="25"/>
  <c r="E279" i="25"/>
  <c r="L279" i="25"/>
  <c r="F146" i="25"/>
  <c r="D146" i="25"/>
  <c r="T146" i="25"/>
  <c r="B147" i="25"/>
  <c r="P281" i="25"/>
  <c r="S280" i="25"/>
  <c r="A280" i="25"/>
  <c r="R280" i="25"/>
  <c r="Q280" i="25"/>
  <c r="K280" i="25"/>
  <c r="M280" i="25"/>
  <c r="C280" i="25"/>
  <c r="E280" i="25"/>
  <c r="L280" i="25"/>
  <c r="D147" i="25"/>
  <c r="F147" i="25"/>
  <c r="Q281" i="25"/>
  <c r="R281" i="25"/>
  <c r="S281" i="25"/>
  <c r="P282" i="25"/>
  <c r="A281" i="25"/>
  <c r="K281" i="25"/>
  <c r="M281" i="25"/>
  <c r="C281" i="25"/>
  <c r="E281" i="25"/>
  <c r="L281" i="25"/>
  <c r="S282" i="25"/>
  <c r="R282" i="25"/>
  <c r="Q282" i="25"/>
  <c r="P283" i="25"/>
  <c r="A282" i="25"/>
  <c r="K282" i="25"/>
  <c r="M282" i="25"/>
  <c r="C282" i="25"/>
  <c r="E282" i="25"/>
  <c r="L282" i="25"/>
  <c r="B148" i="25"/>
  <c r="T147" i="25"/>
  <c r="A283" i="25"/>
  <c r="P284" i="25"/>
  <c r="Q283" i="25"/>
  <c r="S283" i="25"/>
  <c r="R283" i="25"/>
  <c r="K283" i="25"/>
  <c r="M283" i="25"/>
  <c r="C283" i="25"/>
  <c r="E283" i="25"/>
  <c r="L283" i="25"/>
  <c r="D148" i="25"/>
  <c r="F148" i="25"/>
  <c r="R284" i="25"/>
  <c r="P285" i="25"/>
  <c r="Q284" i="25"/>
  <c r="A284" i="25"/>
  <c r="S284" i="25"/>
  <c r="K284" i="25"/>
  <c r="M284" i="25"/>
  <c r="C284" i="25"/>
  <c r="E284" i="25"/>
  <c r="L284" i="25"/>
  <c r="B149" i="25"/>
  <c r="T148" i="25"/>
  <c r="D149" i="25"/>
  <c r="F149" i="25"/>
  <c r="Q285" i="25"/>
  <c r="P286" i="25"/>
  <c r="S285" i="25"/>
  <c r="R285" i="25"/>
  <c r="A285" i="25"/>
  <c r="K285" i="25"/>
  <c r="M285" i="25"/>
  <c r="C285" i="25"/>
  <c r="E285" i="25"/>
  <c r="L285" i="25"/>
  <c r="B150" i="25"/>
  <c r="T149" i="25"/>
  <c r="R286" i="25"/>
  <c r="P287" i="25"/>
  <c r="Q286" i="25"/>
  <c r="S286" i="25"/>
  <c r="A286" i="25"/>
  <c r="K286" i="25"/>
  <c r="M286" i="25"/>
  <c r="C286" i="25"/>
  <c r="E286" i="25"/>
  <c r="L286" i="25"/>
  <c r="A287" i="25"/>
  <c r="P288" i="25"/>
  <c r="S287" i="25"/>
  <c r="Q287" i="25"/>
  <c r="R287" i="25"/>
  <c r="K287" i="25"/>
  <c r="M287" i="25"/>
  <c r="C287" i="25"/>
  <c r="E287" i="25"/>
  <c r="L287" i="25"/>
  <c r="F150" i="25"/>
  <c r="D150" i="25"/>
  <c r="P289" i="25"/>
  <c r="Q288" i="25"/>
  <c r="R288" i="25"/>
  <c r="S288" i="25"/>
  <c r="A288" i="25"/>
  <c r="K288" i="25"/>
  <c r="M288" i="25"/>
  <c r="C288" i="25"/>
  <c r="E288" i="25"/>
  <c r="L288" i="25"/>
  <c r="B151" i="25"/>
  <c r="T150" i="25"/>
  <c r="D151" i="25"/>
  <c r="F151" i="25"/>
  <c r="A289" i="25"/>
  <c r="S289" i="25"/>
  <c r="R289" i="25"/>
  <c r="Q289" i="25"/>
  <c r="P290" i="25"/>
  <c r="K289" i="25"/>
  <c r="M289" i="25"/>
  <c r="C289" i="25"/>
  <c r="E289" i="25"/>
  <c r="L289" i="25"/>
  <c r="P291" i="25"/>
  <c r="S290" i="25"/>
  <c r="R290" i="25"/>
  <c r="A290" i="25"/>
  <c r="Q290" i="25"/>
  <c r="K290" i="25"/>
  <c r="M290" i="25"/>
  <c r="C290" i="25"/>
  <c r="E290" i="25"/>
  <c r="L290" i="25"/>
  <c r="T151" i="25"/>
  <c r="B152" i="25"/>
  <c r="D152" i="25"/>
  <c r="F152" i="25"/>
  <c r="S291" i="25"/>
  <c r="A291" i="25"/>
  <c r="P292" i="25"/>
  <c r="Q291" i="25"/>
  <c r="R291" i="25"/>
  <c r="K291" i="25"/>
  <c r="M291" i="25"/>
  <c r="C291" i="25"/>
  <c r="E291" i="25"/>
  <c r="L291" i="25"/>
  <c r="T152" i="25"/>
  <c r="B153" i="25"/>
  <c r="Q292" i="25"/>
  <c r="S292" i="25"/>
  <c r="A292" i="25"/>
  <c r="P293" i="25"/>
  <c r="R292" i="25"/>
  <c r="K292" i="25"/>
  <c r="M292" i="25"/>
  <c r="C292" i="25"/>
  <c r="E292" i="25"/>
  <c r="L292" i="25"/>
  <c r="A293" i="25"/>
  <c r="S293" i="25"/>
  <c r="R293" i="25"/>
  <c r="Q293" i="25"/>
  <c r="P294" i="25"/>
  <c r="K293" i="25"/>
  <c r="M293" i="25"/>
  <c r="C293" i="25"/>
  <c r="E293" i="25"/>
  <c r="L293" i="25"/>
  <c r="D153" i="25"/>
  <c r="F153" i="25"/>
  <c r="T153" i="25"/>
  <c r="B154" i="25"/>
  <c r="P295" i="25"/>
  <c r="S294" i="25"/>
  <c r="R294" i="25"/>
  <c r="A294" i="25"/>
  <c r="Q294" i="25"/>
  <c r="K294" i="25"/>
  <c r="M294" i="25"/>
  <c r="C294" i="25"/>
  <c r="E294" i="25"/>
  <c r="L294" i="25"/>
  <c r="R295" i="25"/>
  <c r="A295" i="25"/>
  <c r="P296" i="25"/>
  <c r="S295" i="25"/>
  <c r="Q295" i="25"/>
  <c r="K295" i="25"/>
  <c r="M295" i="25"/>
  <c r="C295" i="25"/>
  <c r="E295" i="25"/>
  <c r="L295" i="25"/>
  <c r="D154" i="25"/>
  <c r="F154" i="25"/>
  <c r="Q296" i="25"/>
  <c r="A296" i="25"/>
  <c r="S296" i="25"/>
  <c r="P297" i="25"/>
  <c r="R296" i="25"/>
  <c r="K296" i="25"/>
  <c r="M296" i="25"/>
  <c r="C296" i="25"/>
  <c r="E296" i="25"/>
  <c r="L296" i="25"/>
  <c r="B155" i="25"/>
  <c r="T154" i="25"/>
  <c r="F155" i="25"/>
  <c r="D155" i="25"/>
  <c r="A297" i="25"/>
  <c r="P298" i="25"/>
  <c r="S297" i="25"/>
  <c r="Q297" i="25"/>
  <c r="R297" i="25"/>
  <c r="K297" i="25"/>
  <c r="M297" i="25"/>
  <c r="C297" i="25"/>
  <c r="E297" i="25"/>
  <c r="L297" i="25"/>
  <c r="Q298" i="25"/>
  <c r="P299" i="25"/>
  <c r="A298" i="25"/>
  <c r="S298" i="25"/>
  <c r="R298" i="25"/>
  <c r="K298" i="25"/>
  <c r="M298" i="25"/>
  <c r="C298" i="25"/>
  <c r="E298" i="25"/>
  <c r="L298" i="25"/>
  <c r="B156" i="25"/>
  <c r="T155" i="25"/>
  <c r="Q299" i="25"/>
  <c r="P300" i="25"/>
  <c r="S299" i="25"/>
  <c r="A299" i="25"/>
  <c r="R299" i="25"/>
  <c r="K299" i="25"/>
  <c r="M299" i="25"/>
  <c r="C299" i="25"/>
  <c r="E299" i="25"/>
  <c r="L299" i="25"/>
  <c r="D156" i="25"/>
  <c r="F156" i="25"/>
  <c r="R300" i="25"/>
  <c r="A300" i="25"/>
  <c r="Q300" i="25"/>
  <c r="P301" i="25"/>
  <c r="S300" i="25"/>
  <c r="K300" i="25"/>
  <c r="M300" i="25"/>
  <c r="C300" i="25"/>
  <c r="E300" i="25"/>
  <c r="L300" i="25"/>
  <c r="B157" i="25"/>
  <c r="T156" i="25"/>
  <c r="P302" i="25"/>
  <c r="A301" i="25"/>
  <c r="R301" i="25"/>
  <c r="Q301" i="25"/>
  <c r="S301" i="25"/>
  <c r="K301" i="25"/>
  <c r="M301" i="25"/>
  <c r="C301" i="25"/>
  <c r="E301" i="25"/>
  <c r="L301" i="25"/>
  <c r="D157" i="25"/>
  <c r="F157" i="25"/>
  <c r="T157" i="25"/>
  <c r="B158" i="25"/>
  <c r="Q302" i="25"/>
  <c r="P303" i="25"/>
  <c r="S302" i="25"/>
  <c r="A302" i="25"/>
  <c r="R302" i="25"/>
  <c r="K302" i="25"/>
  <c r="M302" i="25"/>
  <c r="C302" i="25"/>
  <c r="E302" i="25"/>
  <c r="L302" i="25"/>
  <c r="D158" i="25"/>
  <c r="F158" i="25"/>
  <c r="A303" i="25"/>
  <c r="S303" i="25"/>
  <c r="Q303" i="25"/>
  <c r="R303" i="25"/>
  <c r="P304" i="25"/>
  <c r="K303" i="25"/>
  <c r="M303" i="25"/>
  <c r="C303" i="25"/>
  <c r="E303" i="25"/>
  <c r="L303" i="25"/>
  <c r="T158" i="25"/>
  <c r="B159" i="25"/>
  <c r="S304" i="25"/>
  <c r="P305" i="25"/>
  <c r="R304" i="25"/>
  <c r="Q304" i="25"/>
  <c r="A304" i="25"/>
  <c r="K304" i="25"/>
  <c r="M304" i="25"/>
  <c r="C304" i="25"/>
  <c r="E304" i="25"/>
  <c r="L304" i="25"/>
  <c r="P306" i="25"/>
  <c r="A305" i="25"/>
  <c r="S305" i="25"/>
  <c r="Q305" i="25"/>
  <c r="R305" i="25"/>
  <c r="K305" i="25"/>
  <c r="M305" i="25"/>
  <c r="C305" i="25"/>
  <c r="E305" i="25"/>
  <c r="L305" i="25"/>
  <c r="D159" i="25"/>
  <c r="F159" i="25"/>
  <c r="B160" i="25"/>
  <c r="T159" i="25"/>
  <c r="R306" i="25"/>
  <c r="P307" i="25"/>
  <c r="A306" i="25"/>
  <c r="Q306" i="25"/>
  <c r="S306" i="25"/>
  <c r="K306" i="25"/>
  <c r="M306" i="25"/>
  <c r="C306" i="25"/>
  <c r="E306" i="25"/>
  <c r="L306" i="25"/>
  <c r="A307" i="25"/>
  <c r="R307" i="25"/>
  <c r="Q307" i="25"/>
  <c r="S307" i="25"/>
  <c r="P308" i="25"/>
  <c r="K307" i="25"/>
  <c r="M307" i="25"/>
  <c r="C307" i="25"/>
  <c r="E307" i="25"/>
  <c r="L307" i="25"/>
  <c r="F160" i="25"/>
  <c r="D160" i="25"/>
  <c r="T160" i="25"/>
  <c r="B161" i="25"/>
  <c r="R308" i="25"/>
  <c r="A308" i="25"/>
  <c r="S308" i="25"/>
  <c r="Q308" i="25"/>
  <c r="P309" i="25"/>
  <c r="K308" i="25"/>
  <c r="M308" i="25"/>
  <c r="C308" i="25"/>
  <c r="E308" i="25"/>
  <c r="L308" i="25"/>
  <c r="P310" i="25"/>
  <c r="A309" i="25"/>
  <c r="R309" i="25"/>
  <c r="Q309" i="25"/>
  <c r="S309" i="25"/>
  <c r="K309" i="25"/>
  <c r="M309" i="25"/>
  <c r="C309" i="25"/>
  <c r="E309" i="25"/>
  <c r="L309" i="25"/>
  <c r="F161" i="25"/>
  <c r="D161" i="25"/>
  <c r="B162" i="25"/>
  <c r="T161" i="25"/>
  <c r="R310" i="25"/>
  <c r="S310" i="25"/>
  <c r="A310" i="25"/>
  <c r="Q310" i="25"/>
  <c r="P311" i="25"/>
  <c r="K310" i="25"/>
  <c r="M310" i="25"/>
  <c r="C310" i="25"/>
  <c r="E310" i="25"/>
  <c r="L310" i="25"/>
  <c r="Q311" i="25"/>
  <c r="P312" i="25"/>
  <c r="A311" i="25"/>
  <c r="S311" i="25"/>
  <c r="R311" i="25"/>
  <c r="K311" i="25"/>
  <c r="M311" i="25"/>
  <c r="C311" i="25"/>
  <c r="E311" i="25"/>
  <c r="L311" i="25"/>
  <c r="F162" i="25"/>
  <c r="D162" i="25"/>
  <c r="Q312" i="25"/>
  <c r="R312" i="25"/>
  <c r="S312" i="25"/>
  <c r="P313" i="25"/>
  <c r="A312" i="25"/>
  <c r="K312" i="25"/>
  <c r="M312" i="25"/>
  <c r="C312" i="25"/>
  <c r="E312" i="25"/>
  <c r="L312" i="25"/>
  <c r="B163" i="25"/>
  <c r="T162" i="25"/>
  <c r="D163" i="25"/>
  <c r="F163" i="25"/>
  <c r="S313" i="25"/>
  <c r="Q313" i="25"/>
  <c r="A313" i="25"/>
  <c r="R313" i="25"/>
  <c r="P314" i="25"/>
  <c r="K313" i="25"/>
  <c r="M313" i="25"/>
  <c r="C313" i="25"/>
  <c r="E313" i="25"/>
  <c r="L313" i="25"/>
  <c r="Q314" i="25"/>
  <c r="R314" i="25"/>
  <c r="S314" i="25"/>
  <c r="P315" i="25"/>
  <c r="A314" i="25"/>
  <c r="K314" i="25"/>
  <c r="M314" i="25"/>
  <c r="C314" i="25"/>
  <c r="E314" i="25"/>
  <c r="L314" i="25"/>
  <c r="B164" i="25"/>
  <c r="T163" i="25"/>
  <c r="A315" i="25"/>
  <c r="S315" i="25"/>
  <c r="R315" i="25"/>
  <c r="Q315" i="25"/>
  <c r="P316" i="25"/>
  <c r="K315" i="25"/>
  <c r="M315" i="25"/>
  <c r="C315" i="25"/>
  <c r="E315" i="25"/>
  <c r="L315" i="25"/>
  <c r="D164" i="25"/>
  <c r="F164" i="25"/>
  <c r="B165" i="25"/>
  <c r="T164" i="25"/>
  <c r="R316" i="25"/>
  <c r="P317" i="25"/>
  <c r="A316" i="25"/>
  <c r="S316" i="25"/>
  <c r="Q316" i="25"/>
  <c r="K316" i="25"/>
  <c r="M316" i="25"/>
  <c r="C316" i="25"/>
  <c r="E316" i="25"/>
  <c r="L316" i="25"/>
  <c r="P318" i="25"/>
  <c r="S317" i="25"/>
  <c r="A317" i="25"/>
  <c r="Q317" i="25"/>
  <c r="R317" i="25"/>
  <c r="K317" i="25"/>
  <c r="M317" i="25"/>
  <c r="C317" i="25"/>
  <c r="E317" i="25"/>
  <c r="L317" i="25"/>
  <c r="D165" i="25"/>
  <c r="F165" i="25"/>
  <c r="T165" i="25"/>
  <c r="B166" i="25"/>
  <c r="S318" i="25"/>
  <c r="P319" i="25"/>
  <c r="Q318" i="25"/>
  <c r="A318" i="25"/>
  <c r="R318" i="25"/>
  <c r="K318" i="25"/>
  <c r="M318" i="25"/>
  <c r="C318" i="25"/>
  <c r="E318" i="25"/>
  <c r="L318" i="25"/>
  <c r="A319" i="25"/>
  <c r="Q319" i="25"/>
  <c r="R319" i="25"/>
  <c r="S319" i="25"/>
  <c r="P320" i="25"/>
  <c r="K319" i="25"/>
  <c r="M319" i="25"/>
  <c r="C319" i="25"/>
  <c r="E319" i="25"/>
  <c r="L319" i="25"/>
  <c r="F166" i="25"/>
  <c r="D166" i="25"/>
  <c r="B167" i="25"/>
  <c r="T166" i="25"/>
  <c r="P321" i="25"/>
  <c r="S320" i="25"/>
  <c r="A320" i="25"/>
  <c r="R320" i="25"/>
  <c r="Q320" i="25"/>
  <c r="K320" i="25"/>
  <c r="M320" i="25"/>
  <c r="C320" i="25"/>
  <c r="E320" i="25"/>
  <c r="L320" i="25"/>
  <c r="S321" i="25"/>
  <c r="A321" i="25"/>
  <c r="R321" i="25"/>
  <c r="P322" i="25"/>
  <c r="Q321" i="25"/>
  <c r="K321" i="25"/>
  <c r="M321" i="25"/>
  <c r="C321" i="25"/>
  <c r="E321" i="25"/>
  <c r="L321" i="25"/>
  <c r="D167" i="25"/>
  <c r="F167" i="25"/>
  <c r="P323" i="25"/>
  <c r="A322" i="25"/>
  <c r="Q322" i="25"/>
  <c r="S322" i="25"/>
  <c r="R322" i="25"/>
  <c r="K322" i="25"/>
  <c r="M322" i="25"/>
  <c r="C322" i="25"/>
  <c r="E322" i="25"/>
  <c r="L322" i="25"/>
  <c r="B168" i="25"/>
  <c r="T167" i="25"/>
  <c r="D168" i="25"/>
  <c r="F168" i="25"/>
  <c r="S323" i="25"/>
  <c r="Q323" i="25"/>
  <c r="R323" i="25"/>
  <c r="P324" i="25"/>
  <c r="A323" i="25"/>
  <c r="K323" i="25"/>
  <c r="M323" i="25"/>
  <c r="C323" i="25"/>
  <c r="E323" i="25"/>
  <c r="L323" i="25"/>
  <c r="Q324" i="25"/>
  <c r="R324" i="25"/>
  <c r="S324" i="25"/>
  <c r="A324" i="25"/>
  <c r="P325" i="25"/>
  <c r="K324" i="25"/>
  <c r="M324" i="25"/>
  <c r="C324" i="25"/>
  <c r="E324" i="25"/>
  <c r="L324" i="25"/>
  <c r="T168" i="25"/>
  <c r="B169" i="25"/>
  <c r="D169" i="25"/>
  <c r="F169" i="25"/>
  <c r="R325" i="25"/>
  <c r="S325" i="25"/>
  <c r="Q325" i="25"/>
  <c r="P326" i="25"/>
  <c r="A325" i="25"/>
  <c r="K325" i="25"/>
  <c r="M325" i="25"/>
  <c r="C325" i="25"/>
  <c r="E325" i="25"/>
  <c r="L325" i="25"/>
  <c r="A326" i="25"/>
  <c r="S326" i="25"/>
  <c r="Q326" i="25"/>
  <c r="P327" i="25"/>
  <c r="R326" i="25"/>
  <c r="K326" i="25"/>
  <c r="M326" i="25"/>
  <c r="C326" i="25"/>
  <c r="E326" i="25"/>
  <c r="L326" i="25"/>
  <c r="T169" i="25"/>
  <c r="B170" i="25"/>
  <c r="Q327" i="25"/>
  <c r="A327" i="25"/>
  <c r="P328" i="25"/>
  <c r="R327" i="25"/>
  <c r="S327" i="25"/>
  <c r="K327" i="25"/>
  <c r="M327" i="25"/>
  <c r="C327" i="25"/>
  <c r="E327" i="25"/>
  <c r="L327" i="25"/>
  <c r="F170" i="25"/>
  <c r="D170" i="25"/>
  <c r="S328" i="25"/>
  <c r="Q328" i="25"/>
  <c r="R328" i="25"/>
  <c r="A328" i="25"/>
  <c r="P329" i="25"/>
  <c r="K328" i="25"/>
  <c r="M328" i="25"/>
  <c r="C328" i="25"/>
  <c r="E328" i="25"/>
  <c r="L328" i="25"/>
  <c r="B171" i="25"/>
  <c r="T170" i="25"/>
  <c r="F171" i="25"/>
  <c r="D171" i="25"/>
  <c r="P330" i="25"/>
  <c r="Q329" i="25"/>
  <c r="S329" i="25"/>
  <c r="A329" i="25"/>
  <c r="R329" i="25"/>
  <c r="K329" i="25"/>
  <c r="M329" i="25"/>
  <c r="C329" i="25"/>
  <c r="E329" i="25"/>
  <c r="L329" i="25"/>
  <c r="S330" i="25"/>
  <c r="R330" i="25"/>
  <c r="Q330" i="25"/>
  <c r="A330" i="25"/>
  <c r="P331" i="25"/>
  <c r="K330" i="25"/>
  <c r="M330" i="25"/>
  <c r="C330" i="25"/>
  <c r="E330" i="25"/>
  <c r="L330" i="25"/>
  <c r="B172" i="25"/>
  <c r="T171" i="25"/>
  <c r="F172" i="25"/>
  <c r="D172" i="25"/>
  <c r="P332" i="25"/>
  <c r="A331" i="25"/>
  <c r="S331" i="25"/>
  <c r="R331" i="25"/>
  <c r="Q331" i="25"/>
  <c r="K331" i="25"/>
  <c r="M331" i="25"/>
  <c r="C331" i="25"/>
  <c r="E331" i="25"/>
  <c r="L331" i="25"/>
  <c r="R332" i="25"/>
  <c r="S332" i="25"/>
  <c r="A332" i="25"/>
  <c r="P333" i="25"/>
  <c r="Q332" i="25"/>
  <c r="K332" i="25"/>
  <c r="M332" i="25"/>
  <c r="C332" i="25"/>
  <c r="E332" i="25"/>
  <c r="L332" i="25"/>
  <c r="B173" i="25"/>
  <c r="T172" i="25"/>
  <c r="D173" i="25"/>
  <c r="F173" i="25"/>
  <c r="P334" i="25"/>
  <c r="R333" i="25"/>
  <c r="S333" i="25"/>
  <c r="Q333" i="25"/>
  <c r="A333" i="25"/>
  <c r="K333" i="25"/>
  <c r="M333" i="25"/>
  <c r="C333" i="25"/>
  <c r="E333" i="25"/>
  <c r="L333" i="25"/>
  <c r="A334" i="25"/>
  <c r="P335" i="25"/>
  <c r="S334" i="25"/>
  <c r="R334" i="25"/>
  <c r="Q334" i="25"/>
  <c r="K334" i="25"/>
  <c r="M334" i="25"/>
  <c r="C334" i="25"/>
  <c r="E334" i="25"/>
  <c r="L334" i="25"/>
  <c r="B174" i="25"/>
  <c r="T173" i="25"/>
  <c r="F174" i="25"/>
  <c r="D174" i="25"/>
  <c r="R335" i="25"/>
  <c r="A335" i="25"/>
  <c r="Q335" i="25"/>
  <c r="S335" i="25"/>
  <c r="P336" i="25"/>
  <c r="K335" i="25"/>
  <c r="M335" i="25"/>
  <c r="C335" i="25"/>
  <c r="E335" i="25"/>
  <c r="L335" i="25"/>
  <c r="S336" i="25"/>
  <c r="R336" i="25"/>
  <c r="P337" i="25"/>
  <c r="A336" i="25"/>
  <c r="Q336" i="25"/>
  <c r="K336" i="25"/>
  <c r="M336" i="25"/>
  <c r="C336" i="25"/>
  <c r="E336" i="25"/>
  <c r="L336" i="25"/>
  <c r="T174" i="25"/>
  <c r="B175" i="25"/>
  <c r="R337" i="25"/>
  <c r="A337" i="25"/>
  <c r="Q337" i="25"/>
  <c r="S337" i="25"/>
  <c r="P338" i="25"/>
  <c r="K337" i="25"/>
  <c r="M337" i="25"/>
  <c r="C337" i="25"/>
  <c r="E337" i="25"/>
  <c r="L337" i="25"/>
  <c r="F175" i="25"/>
  <c r="D175" i="25"/>
  <c r="B176" i="25"/>
  <c r="T175" i="25"/>
  <c r="S338" i="25"/>
  <c r="A338" i="25"/>
  <c r="P339" i="25"/>
  <c r="Q338" i="25"/>
  <c r="R338" i="25"/>
  <c r="K338" i="25"/>
  <c r="M338" i="25"/>
  <c r="C338" i="25"/>
  <c r="E338" i="25"/>
  <c r="L338" i="25"/>
  <c r="P340" i="25"/>
  <c r="S339" i="25"/>
  <c r="A339" i="25"/>
  <c r="Q339" i="25"/>
  <c r="R339" i="25"/>
  <c r="K339" i="25"/>
  <c r="M339" i="25"/>
  <c r="C339" i="25"/>
  <c r="E339" i="25"/>
  <c r="L339" i="25"/>
  <c r="D176" i="25"/>
  <c r="F176" i="25"/>
  <c r="T176" i="25"/>
  <c r="B177" i="25"/>
  <c r="Q340" i="25"/>
  <c r="A340" i="25"/>
  <c r="S340" i="25"/>
  <c r="P341" i="25"/>
  <c r="R340" i="25"/>
  <c r="K340" i="25"/>
  <c r="M340" i="25"/>
  <c r="C340" i="25"/>
  <c r="E340" i="25"/>
  <c r="L340" i="25"/>
  <c r="S341" i="25"/>
  <c r="P342" i="25"/>
  <c r="Q341" i="25"/>
  <c r="A341" i="25"/>
  <c r="R341" i="25"/>
  <c r="K341" i="25"/>
  <c r="M341" i="25"/>
  <c r="C341" i="25"/>
  <c r="E341" i="25"/>
  <c r="L341" i="25"/>
  <c r="F177" i="25"/>
  <c r="D177" i="25"/>
  <c r="A342" i="25"/>
  <c r="S342" i="25"/>
  <c r="P343" i="25"/>
  <c r="Q342" i="25"/>
  <c r="R342" i="25"/>
  <c r="K342" i="25"/>
  <c r="M342" i="25"/>
  <c r="C342" i="25"/>
  <c r="E342" i="25"/>
  <c r="L342" i="25"/>
  <c r="B178" i="25"/>
  <c r="T177" i="25"/>
  <c r="F178" i="25"/>
  <c r="D178" i="25"/>
  <c r="P344" i="25"/>
  <c r="S343" i="25"/>
  <c r="Q343" i="25"/>
  <c r="A343" i="25"/>
  <c r="R343" i="25"/>
  <c r="K343" i="25"/>
  <c r="M343" i="25"/>
  <c r="C343" i="25"/>
  <c r="E343" i="25"/>
  <c r="L343" i="25"/>
  <c r="A344" i="25"/>
  <c r="R344" i="25"/>
  <c r="Q344" i="25"/>
  <c r="P345" i="25"/>
  <c r="S344" i="25"/>
  <c r="K344" i="25"/>
  <c r="M344" i="25"/>
  <c r="C344" i="25"/>
  <c r="E344" i="25"/>
  <c r="L344" i="25"/>
  <c r="B179" i="25"/>
  <c r="T178" i="25"/>
  <c r="F179" i="25"/>
  <c r="D179" i="25"/>
  <c r="S345" i="25"/>
  <c r="R345" i="25"/>
  <c r="P346" i="25"/>
  <c r="A345" i="25"/>
  <c r="Q345" i="25"/>
  <c r="K345" i="25"/>
  <c r="M345" i="25"/>
  <c r="C345" i="25"/>
  <c r="E345" i="25"/>
  <c r="L345" i="25"/>
  <c r="Q346" i="25"/>
  <c r="R346" i="25"/>
  <c r="P347" i="25"/>
  <c r="A346" i="25"/>
  <c r="S346" i="25"/>
  <c r="K346" i="25"/>
  <c r="M346" i="25"/>
  <c r="C346" i="25"/>
  <c r="E346" i="25"/>
  <c r="L346" i="25"/>
  <c r="B180" i="25"/>
  <c r="T179" i="25"/>
  <c r="D180" i="25"/>
  <c r="F180" i="25"/>
  <c r="R347" i="25"/>
  <c r="P348" i="25"/>
  <c r="S347" i="25"/>
  <c r="Q347" i="25"/>
  <c r="A347" i="25"/>
  <c r="K347" i="25"/>
  <c r="M347" i="25"/>
  <c r="C347" i="25"/>
  <c r="E347" i="25"/>
  <c r="L347" i="25"/>
  <c r="R348" i="25"/>
  <c r="Q348" i="25"/>
  <c r="P349" i="25"/>
  <c r="S348" i="25"/>
  <c r="A348" i="25"/>
  <c r="K348" i="25"/>
  <c r="M348" i="25"/>
  <c r="C348" i="25"/>
  <c r="E348" i="25"/>
  <c r="L348" i="25"/>
  <c r="B181" i="25"/>
  <c r="T180" i="25"/>
  <c r="D181" i="25"/>
  <c r="F181" i="25"/>
  <c r="R349" i="25"/>
  <c r="Q349" i="25"/>
  <c r="S349" i="25"/>
  <c r="P350" i="25"/>
  <c r="A349" i="25"/>
  <c r="K349" i="25"/>
  <c r="M349" i="25"/>
  <c r="C349" i="25"/>
  <c r="E349" i="25"/>
  <c r="L349" i="25"/>
  <c r="A350" i="25"/>
  <c r="P351" i="25"/>
  <c r="R350" i="25"/>
  <c r="Q350" i="25"/>
  <c r="S350" i="25"/>
  <c r="K350" i="25"/>
  <c r="M350" i="25"/>
  <c r="C350" i="25"/>
  <c r="E350" i="25"/>
  <c r="L350" i="25"/>
  <c r="T181" i="25"/>
  <c r="B182" i="25"/>
  <c r="P352" i="25"/>
  <c r="Q351" i="25"/>
  <c r="S351" i="25"/>
  <c r="A351" i="25"/>
  <c r="R351" i="25"/>
  <c r="K351" i="25"/>
  <c r="M351" i="25"/>
  <c r="C351" i="25"/>
  <c r="E351" i="25"/>
  <c r="L351" i="25"/>
  <c r="F182" i="25"/>
  <c r="D182" i="25"/>
  <c r="B183" i="25"/>
  <c r="T182" i="25"/>
  <c r="Q352" i="25"/>
  <c r="A352" i="25"/>
  <c r="P353" i="25"/>
  <c r="S352" i="25"/>
  <c r="R352" i="25"/>
  <c r="K352" i="25"/>
  <c r="M352" i="25"/>
  <c r="C352" i="25"/>
  <c r="E352" i="25"/>
  <c r="L352" i="25"/>
  <c r="Q353" i="25"/>
  <c r="R353" i="25"/>
  <c r="S353" i="25"/>
  <c r="A353" i="25"/>
  <c r="P354" i="25"/>
  <c r="K353" i="25"/>
  <c r="M353" i="25"/>
  <c r="C353" i="25"/>
  <c r="E353" i="25"/>
  <c r="L353" i="25"/>
  <c r="D183" i="25"/>
  <c r="F183" i="25"/>
  <c r="B184" i="25"/>
  <c r="T183" i="25"/>
  <c r="S354" i="25"/>
  <c r="R354" i="25"/>
  <c r="P355" i="25"/>
  <c r="Q354" i="25"/>
  <c r="A354" i="25"/>
  <c r="K354" i="25"/>
  <c r="M354" i="25"/>
  <c r="C354" i="25"/>
  <c r="E354" i="25"/>
  <c r="L354" i="25"/>
  <c r="A355" i="25"/>
  <c r="P356" i="25"/>
  <c r="S355" i="25"/>
  <c r="R355" i="25"/>
  <c r="Q355" i="25"/>
  <c r="K355" i="25"/>
  <c r="M355" i="25"/>
  <c r="C355" i="25"/>
  <c r="E355" i="25"/>
  <c r="L355" i="25"/>
  <c r="D184" i="25"/>
  <c r="F184" i="25"/>
  <c r="Q356" i="25"/>
  <c r="S356" i="25"/>
  <c r="P357" i="25"/>
  <c r="A356" i="25"/>
  <c r="R356" i="25"/>
  <c r="K356" i="25"/>
  <c r="M356" i="25"/>
  <c r="C356" i="25"/>
  <c r="E356" i="25"/>
  <c r="L356" i="25"/>
  <c r="T184" i="25"/>
  <c r="B185" i="25"/>
  <c r="P358" i="25"/>
  <c r="A357" i="25"/>
  <c r="S357" i="25"/>
  <c r="R357" i="25"/>
  <c r="Q357" i="25"/>
  <c r="K357" i="25"/>
  <c r="M357" i="25"/>
  <c r="C357" i="25"/>
  <c r="E357" i="25"/>
  <c r="L357" i="25"/>
  <c r="F185" i="25"/>
  <c r="D185" i="25"/>
  <c r="B186" i="25"/>
  <c r="T185" i="25"/>
  <c r="A358" i="25"/>
  <c r="S358" i="25"/>
  <c r="R358" i="25"/>
  <c r="P359" i="25"/>
  <c r="Q358" i="25"/>
  <c r="K358" i="25"/>
  <c r="M358" i="25"/>
  <c r="C358" i="25"/>
  <c r="E358" i="25"/>
  <c r="L358" i="25"/>
  <c r="Q359" i="25"/>
  <c r="S359" i="25"/>
  <c r="P360" i="25"/>
  <c r="A359" i="25"/>
  <c r="R359" i="25"/>
  <c r="K359" i="25"/>
  <c r="M359" i="25"/>
  <c r="C359" i="25"/>
  <c r="E359" i="25"/>
  <c r="L359" i="25"/>
  <c r="D186" i="25"/>
  <c r="F186" i="25"/>
  <c r="P361" i="25"/>
  <c r="Q360" i="25"/>
  <c r="A360" i="25"/>
  <c r="S360" i="25"/>
  <c r="R360" i="25"/>
  <c r="K360" i="25"/>
  <c r="M360" i="25"/>
  <c r="C360" i="25"/>
  <c r="E360" i="25"/>
  <c r="L360" i="25"/>
  <c r="T186" i="25"/>
  <c r="B187" i="25"/>
  <c r="F187" i="25"/>
  <c r="D187" i="25"/>
  <c r="S361" i="25"/>
  <c r="R361" i="25"/>
  <c r="P362" i="25"/>
  <c r="Q361" i="25"/>
  <c r="A361" i="25"/>
  <c r="K361" i="25"/>
  <c r="M361" i="25"/>
  <c r="C361" i="25"/>
  <c r="E361" i="25"/>
  <c r="L361" i="25"/>
  <c r="S362" i="25"/>
  <c r="R362" i="25"/>
  <c r="Q362" i="25"/>
  <c r="A362" i="25"/>
  <c r="P363" i="25"/>
  <c r="K362" i="25"/>
  <c r="M362" i="25"/>
  <c r="C362" i="25"/>
  <c r="E362" i="25"/>
  <c r="L362" i="25"/>
  <c r="B188" i="25"/>
  <c r="T187" i="25"/>
  <c r="F188" i="25"/>
  <c r="D188" i="25"/>
  <c r="A363" i="25"/>
  <c r="S363" i="25"/>
  <c r="Q363" i="25"/>
  <c r="P364" i="25"/>
  <c r="R363" i="25"/>
  <c r="K363" i="25"/>
  <c r="M363" i="25"/>
  <c r="C363" i="25"/>
  <c r="E363" i="25"/>
  <c r="L363" i="25"/>
  <c r="R364" i="25"/>
  <c r="P365" i="25"/>
  <c r="S364" i="25"/>
  <c r="Q364" i="25"/>
  <c r="A364" i="25"/>
  <c r="K364" i="25"/>
  <c r="M364" i="25"/>
  <c r="C364" i="25"/>
  <c r="E364" i="25"/>
  <c r="L364" i="25"/>
  <c r="T188" i="25"/>
  <c r="B189" i="25"/>
  <c r="A365" i="25"/>
  <c r="S365" i="25"/>
  <c r="Q365" i="25"/>
  <c r="R365" i="25"/>
  <c r="P366" i="25"/>
  <c r="K365" i="25"/>
  <c r="M365" i="25"/>
  <c r="C365" i="25"/>
  <c r="E365" i="25"/>
  <c r="L365" i="25"/>
  <c r="F189" i="25"/>
  <c r="D189" i="25"/>
  <c r="T189" i="25"/>
  <c r="B190" i="25"/>
  <c r="R366" i="25"/>
  <c r="S366" i="25"/>
  <c r="Q366" i="25"/>
  <c r="P367" i="25"/>
  <c r="A366" i="25"/>
  <c r="K366" i="25"/>
  <c r="M366" i="25"/>
  <c r="C366" i="25"/>
  <c r="E366" i="25"/>
  <c r="L366" i="25"/>
  <c r="A367" i="25"/>
  <c r="R367" i="25"/>
  <c r="S367" i="25"/>
  <c r="Q367" i="25"/>
  <c r="P368" i="25"/>
  <c r="K367" i="25"/>
  <c r="M367" i="25"/>
  <c r="C367" i="25"/>
  <c r="E367" i="25"/>
  <c r="L367" i="25"/>
  <c r="D190" i="25"/>
  <c r="F190" i="25"/>
  <c r="T190" i="25"/>
  <c r="B191" i="25"/>
  <c r="P369" i="25"/>
  <c r="S368" i="25"/>
  <c r="A368" i="25"/>
  <c r="R368" i="25"/>
  <c r="Q368" i="25"/>
  <c r="K368" i="25"/>
  <c r="M368" i="25"/>
  <c r="C368" i="25"/>
  <c r="E368" i="25"/>
  <c r="L368" i="25"/>
  <c r="F191" i="25"/>
  <c r="D191" i="25"/>
  <c r="Q369" i="25"/>
  <c r="A369" i="25"/>
  <c r="S369" i="25"/>
  <c r="R369" i="25"/>
  <c r="P370" i="25"/>
  <c r="K369" i="25"/>
  <c r="M369" i="25"/>
  <c r="C369" i="25"/>
  <c r="E369" i="25"/>
  <c r="L369" i="25"/>
  <c r="R370" i="25"/>
  <c r="A370" i="25"/>
  <c r="Q370" i="25"/>
  <c r="P371" i="25"/>
  <c r="S370" i="25"/>
  <c r="K370" i="25"/>
  <c r="M370" i="25"/>
  <c r="C370" i="25"/>
  <c r="E370" i="25"/>
  <c r="L370" i="25"/>
  <c r="T191" i="25"/>
  <c r="B192" i="25"/>
  <c r="P372" i="25"/>
  <c r="Q371" i="25"/>
  <c r="S371" i="25"/>
  <c r="A371" i="25"/>
  <c r="R371" i="25"/>
  <c r="K371" i="25"/>
  <c r="M371" i="25"/>
  <c r="C371" i="25"/>
  <c r="E371" i="25"/>
  <c r="L371" i="25"/>
  <c r="D192" i="25"/>
  <c r="F192" i="25"/>
  <c r="T192" i="25"/>
  <c r="B193" i="25"/>
  <c r="S372" i="25"/>
  <c r="R372" i="25"/>
  <c r="Q372" i="25"/>
  <c r="P373" i="25"/>
  <c r="A372" i="25"/>
  <c r="K372" i="25"/>
  <c r="M372" i="25"/>
  <c r="C372" i="25"/>
  <c r="E372" i="25"/>
  <c r="L372" i="25"/>
  <c r="P374" i="25"/>
  <c r="S373" i="25"/>
  <c r="R373" i="25"/>
  <c r="A373" i="25"/>
  <c r="Q373" i="25"/>
  <c r="K373" i="25"/>
  <c r="M373" i="25"/>
  <c r="C373" i="25"/>
  <c r="E373" i="25"/>
  <c r="L373" i="25"/>
  <c r="D193" i="25"/>
  <c r="F193" i="25"/>
  <c r="B194" i="25"/>
  <c r="T193" i="25"/>
  <c r="A374" i="25"/>
  <c r="S374" i="25"/>
  <c r="P375" i="25"/>
  <c r="Q374" i="25"/>
  <c r="R374" i="25"/>
  <c r="K374" i="25"/>
  <c r="M374" i="25"/>
  <c r="C374" i="25"/>
  <c r="E374" i="25"/>
  <c r="L374" i="25"/>
  <c r="R375" i="25"/>
  <c r="Q375" i="25"/>
  <c r="S375" i="25"/>
  <c r="P376" i="25"/>
  <c r="A375" i="25"/>
  <c r="K375" i="25"/>
  <c r="M375" i="25"/>
  <c r="C375" i="25"/>
  <c r="E375" i="25"/>
  <c r="L375" i="25"/>
  <c r="F194" i="25"/>
  <c r="D194" i="25"/>
  <c r="R376" i="25"/>
  <c r="Q376" i="25"/>
  <c r="A376" i="25"/>
  <c r="S376" i="25"/>
  <c r="P377" i="25"/>
  <c r="K376" i="25"/>
  <c r="M376" i="25"/>
  <c r="C376" i="25"/>
  <c r="E376" i="25"/>
  <c r="L376" i="25"/>
  <c r="B195" i="25"/>
  <c r="T194" i="25"/>
  <c r="D195" i="25"/>
  <c r="F195" i="25"/>
  <c r="S377" i="25"/>
  <c r="A377" i="25"/>
  <c r="R377" i="25"/>
  <c r="P378" i="25"/>
  <c r="Q377" i="25"/>
  <c r="K377" i="25"/>
  <c r="M377" i="25"/>
  <c r="C377" i="25"/>
  <c r="E377" i="25"/>
  <c r="L377" i="25"/>
  <c r="P379" i="25"/>
  <c r="A378" i="25"/>
  <c r="R378" i="25"/>
  <c r="Q378" i="25"/>
  <c r="S378" i="25"/>
  <c r="K378" i="25"/>
  <c r="M378" i="25"/>
  <c r="C378" i="25"/>
  <c r="E378" i="25"/>
  <c r="L378" i="25"/>
  <c r="B196" i="25"/>
  <c r="T195" i="25"/>
  <c r="F196" i="25"/>
  <c r="D196" i="25"/>
  <c r="R379" i="25"/>
  <c r="S379" i="25"/>
  <c r="P380" i="25"/>
  <c r="A379" i="25"/>
  <c r="Q379" i="25"/>
  <c r="K379" i="25"/>
  <c r="M379" i="25"/>
  <c r="C379" i="25"/>
  <c r="E379" i="25"/>
  <c r="L379" i="25"/>
  <c r="P381" i="25"/>
  <c r="A380" i="25"/>
  <c r="R380" i="25"/>
  <c r="S380" i="25"/>
  <c r="Q380" i="25"/>
  <c r="K380" i="25"/>
  <c r="M380" i="25"/>
  <c r="C380" i="25"/>
  <c r="E380" i="25"/>
  <c r="L380" i="25"/>
  <c r="T196" i="25"/>
  <c r="B197" i="25"/>
  <c r="F197" i="25"/>
  <c r="D197" i="25"/>
  <c r="A381" i="25"/>
  <c r="S381" i="25"/>
  <c r="P382" i="25"/>
  <c r="R381" i="25"/>
  <c r="Q381" i="25"/>
  <c r="K381" i="25"/>
  <c r="M381" i="25"/>
  <c r="C381" i="25"/>
  <c r="E381" i="25"/>
  <c r="L381" i="25"/>
  <c r="P383" i="25"/>
  <c r="Q382" i="25"/>
  <c r="R382" i="25"/>
  <c r="S382" i="25"/>
  <c r="A382" i="25"/>
  <c r="K382" i="25"/>
  <c r="M382" i="25"/>
  <c r="C382" i="25"/>
  <c r="E382" i="25"/>
  <c r="L382" i="25"/>
  <c r="B198" i="25"/>
  <c r="T197" i="25"/>
  <c r="D198" i="25"/>
  <c r="F198" i="25"/>
  <c r="A383" i="25"/>
  <c r="P384" i="25"/>
  <c r="S383" i="25"/>
  <c r="Q383" i="25"/>
  <c r="R383" i="25"/>
  <c r="K383" i="25"/>
  <c r="M383" i="25"/>
  <c r="C383" i="25"/>
  <c r="E383" i="25"/>
  <c r="L383" i="25"/>
  <c r="T198" i="25"/>
  <c r="B199" i="25"/>
  <c r="A384" i="25"/>
  <c r="P385" i="25"/>
  <c r="Q384" i="25"/>
  <c r="S384" i="25"/>
  <c r="R384" i="25"/>
  <c r="K384" i="25"/>
  <c r="M384" i="25"/>
  <c r="C384" i="25"/>
  <c r="E384" i="25"/>
  <c r="L384" i="25"/>
  <c r="P386" i="25"/>
  <c r="R385" i="25"/>
  <c r="Q385" i="25"/>
  <c r="A385" i="25"/>
  <c r="S385" i="25"/>
  <c r="K385" i="25"/>
  <c r="M385" i="25"/>
  <c r="C385" i="25"/>
  <c r="E385" i="25"/>
  <c r="L385" i="25"/>
  <c r="D199" i="25"/>
  <c r="F199" i="25"/>
  <c r="T199" i="25"/>
  <c r="B200" i="25"/>
  <c r="P387" i="25"/>
  <c r="A386" i="25"/>
  <c r="R386" i="25"/>
  <c r="Q386" i="25"/>
  <c r="S386" i="25"/>
  <c r="K386" i="25"/>
  <c r="M386" i="25"/>
  <c r="C386" i="25"/>
  <c r="E386" i="25"/>
  <c r="L386" i="25"/>
  <c r="R387" i="25"/>
  <c r="A387" i="25"/>
  <c r="P388" i="25"/>
  <c r="Q387" i="25"/>
  <c r="S387" i="25"/>
  <c r="K387" i="25"/>
  <c r="M387" i="25"/>
  <c r="C387" i="25"/>
  <c r="E387" i="25"/>
  <c r="L387" i="25"/>
  <c r="F200" i="25"/>
  <c r="D200" i="25"/>
  <c r="R388" i="25"/>
  <c r="S388" i="25"/>
  <c r="Q388" i="25"/>
  <c r="P389" i="25"/>
  <c r="A388" i="25"/>
  <c r="K388" i="25"/>
  <c r="M388" i="25"/>
  <c r="C388" i="25"/>
  <c r="E388" i="25"/>
  <c r="L388" i="25"/>
  <c r="T200" i="25"/>
  <c r="B201" i="25"/>
  <c r="A389" i="25"/>
  <c r="S389" i="25"/>
  <c r="P390" i="25"/>
  <c r="Q389" i="25"/>
  <c r="R389" i="25"/>
  <c r="K389" i="25"/>
  <c r="M389" i="25"/>
  <c r="C389" i="25"/>
  <c r="E389" i="25"/>
  <c r="L389" i="25"/>
  <c r="F201" i="25"/>
  <c r="D201" i="25"/>
  <c r="B202" i="25"/>
  <c r="T201" i="25"/>
  <c r="P391" i="25"/>
  <c r="S390" i="25"/>
  <c r="Q390" i="25"/>
  <c r="R390" i="25"/>
  <c r="A390" i="25"/>
  <c r="K390" i="25"/>
  <c r="M390" i="25"/>
  <c r="C390" i="25"/>
  <c r="E390" i="25"/>
  <c r="L390" i="25"/>
  <c r="S391" i="25"/>
  <c r="P392" i="25"/>
  <c r="R391" i="25"/>
  <c r="A391" i="25"/>
  <c r="Q391" i="25"/>
  <c r="K391" i="25"/>
  <c r="M391" i="25"/>
  <c r="C391" i="25"/>
  <c r="E391" i="25"/>
  <c r="L391" i="25"/>
  <c r="F202" i="25"/>
  <c r="D202" i="25"/>
  <c r="B203" i="25"/>
  <c r="T202" i="25"/>
  <c r="Q392" i="25"/>
  <c r="S392" i="25"/>
  <c r="R392" i="25"/>
  <c r="P393" i="25"/>
  <c r="A392" i="25"/>
  <c r="K392" i="25"/>
  <c r="M392" i="25"/>
  <c r="C392" i="25"/>
  <c r="E392" i="25"/>
  <c r="L392" i="25"/>
  <c r="Q393" i="25"/>
  <c r="R393" i="25"/>
  <c r="P394" i="25"/>
  <c r="S393" i="25"/>
  <c r="A393" i="25"/>
  <c r="K393" i="25"/>
  <c r="M393" i="25"/>
  <c r="C393" i="25"/>
  <c r="E393" i="25"/>
  <c r="L393" i="25"/>
  <c r="F203" i="25"/>
  <c r="D203" i="25"/>
  <c r="B204" i="25"/>
  <c r="T203" i="25"/>
  <c r="P395" i="25"/>
  <c r="Q394" i="25"/>
  <c r="S394" i="25"/>
  <c r="R394" i="25"/>
  <c r="A394" i="25"/>
  <c r="K394" i="25"/>
  <c r="M394" i="25"/>
  <c r="C394" i="25"/>
  <c r="E394" i="25"/>
  <c r="L394" i="25"/>
  <c r="R395" i="25"/>
  <c r="Q395" i="25"/>
  <c r="S395" i="25"/>
  <c r="A395" i="25"/>
  <c r="P396" i="25"/>
  <c r="K395" i="25"/>
  <c r="M395" i="25"/>
  <c r="C395" i="25"/>
  <c r="E395" i="25"/>
  <c r="L395" i="25"/>
  <c r="D204" i="25"/>
  <c r="F204" i="25"/>
  <c r="B205" i="25"/>
  <c r="T204" i="25"/>
  <c r="A396" i="25"/>
  <c r="Q396" i="25"/>
  <c r="S396" i="25"/>
  <c r="P397" i="25"/>
  <c r="R396" i="25"/>
  <c r="K396" i="25"/>
  <c r="M396" i="25"/>
  <c r="C396" i="25"/>
  <c r="E396" i="25"/>
  <c r="L396" i="25"/>
  <c r="A397" i="25"/>
  <c r="S397" i="25"/>
  <c r="R397" i="25"/>
  <c r="Q397" i="25"/>
  <c r="P398" i="25"/>
  <c r="K397" i="25"/>
  <c r="M397" i="25"/>
  <c r="C397" i="25"/>
  <c r="E397" i="25"/>
  <c r="L397" i="25"/>
  <c r="F205" i="25"/>
  <c r="D205" i="25"/>
  <c r="T205" i="25"/>
  <c r="B206" i="25"/>
  <c r="A398" i="25"/>
  <c r="P399" i="25"/>
  <c r="R398" i="25"/>
  <c r="Q398" i="25"/>
  <c r="S398" i="25"/>
  <c r="K398" i="25"/>
  <c r="M398" i="25"/>
  <c r="C398" i="25"/>
  <c r="E398" i="25"/>
  <c r="L398" i="25"/>
  <c r="F206" i="25"/>
  <c r="D206" i="25"/>
  <c r="A399" i="25"/>
  <c r="P400" i="25"/>
  <c r="S399" i="25"/>
  <c r="Q399" i="25"/>
  <c r="R399" i="25"/>
  <c r="K399" i="25"/>
  <c r="M399" i="25"/>
  <c r="C399" i="25"/>
  <c r="E399" i="25"/>
  <c r="L399" i="25"/>
  <c r="R400" i="25"/>
  <c r="S400" i="25"/>
  <c r="P401" i="25"/>
  <c r="Q400" i="25"/>
  <c r="A400" i="25"/>
  <c r="K400" i="25"/>
  <c r="M400" i="25"/>
  <c r="C400" i="25"/>
  <c r="E400" i="25"/>
  <c r="L400" i="25"/>
  <c r="B207" i="25"/>
  <c r="T206" i="25"/>
  <c r="F207" i="25"/>
  <c r="D207" i="25"/>
  <c r="A401" i="25"/>
  <c r="Q401" i="25"/>
  <c r="S401" i="25"/>
  <c r="R401" i="25"/>
  <c r="P402" i="25"/>
  <c r="K401" i="25"/>
  <c r="M401" i="25"/>
  <c r="C401" i="25"/>
  <c r="E401" i="25"/>
  <c r="L401" i="25"/>
  <c r="A402" i="25"/>
  <c r="R402" i="25"/>
  <c r="P403" i="25"/>
  <c r="Q402" i="25"/>
  <c r="S402" i="25"/>
  <c r="K402" i="25"/>
  <c r="M402" i="25"/>
  <c r="C402" i="25"/>
  <c r="E402" i="25"/>
  <c r="L402" i="25"/>
  <c r="B208" i="25"/>
  <c r="T207" i="25"/>
  <c r="D208" i="25"/>
  <c r="F208" i="25"/>
  <c r="S403" i="25"/>
  <c r="A403" i="25"/>
  <c r="R403" i="25"/>
  <c r="P404" i="25"/>
  <c r="Q403" i="25"/>
  <c r="K403" i="25"/>
  <c r="M403" i="25"/>
  <c r="C403" i="25"/>
  <c r="E403" i="25"/>
  <c r="L403" i="25"/>
  <c r="A404" i="25"/>
  <c r="S404" i="25"/>
  <c r="P405" i="25"/>
  <c r="R404" i="25"/>
  <c r="Q404" i="25"/>
  <c r="K404" i="25"/>
  <c r="M404" i="25"/>
  <c r="C404" i="25"/>
  <c r="E404" i="25"/>
  <c r="L404" i="25"/>
  <c r="B209" i="25"/>
  <c r="T208" i="25"/>
  <c r="A405" i="25"/>
  <c r="R405" i="25"/>
  <c r="S405" i="25"/>
  <c r="P406" i="25"/>
  <c r="Q405" i="25"/>
  <c r="K405" i="25"/>
  <c r="M405" i="25"/>
  <c r="C405" i="25"/>
  <c r="E405" i="25"/>
  <c r="L405" i="25"/>
  <c r="F209" i="25"/>
  <c r="D209" i="25"/>
  <c r="T209" i="25"/>
  <c r="B210" i="25"/>
  <c r="A406" i="25"/>
  <c r="Q406" i="25"/>
  <c r="P407" i="25"/>
  <c r="R406" i="25"/>
  <c r="S406" i="25"/>
  <c r="K406" i="25"/>
  <c r="M406" i="25"/>
  <c r="C406" i="25"/>
  <c r="E406" i="25"/>
  <c r="L406" i="25"/>
  <c r="D210" i="25"/>
  <c r="F210" i="25"/>
  <c r="Q407" i="25"/>
  <c r="A407" i="25"/>
  <c r="P408" i="25"/>
  <c r="S407" i="25"/>
  <c r="R407" i="25"/>
  <c r="K407" i="25"/>
  <c r="M407" i="25"/>
  <c r="C407" i="25"/>
  <c r="E407" i="25"/>
  <c r="L407" i="25"/>
  <c r="T210" i="25"/>
  <c r="B211" i="25"/>
  <c r="A408" i="25"/>
  <c r="S408" i="25"/>
  <c r="P409" i="25"/>
  <c r="Q408" i="25"/>
  <c r="R408" i="25"/>
  <c r="K408" i="25"/>
  <c r="M408" i="25"/>
  <c r="C408" i="25"/>
  <c r="E408" i="25"/>
  <c r="L408" i="25"/>
  <c r="F211" i="25"/>
  <c r="D211" i="25"/>
  <c r="A409" i="25"/>
  <c r="P410" i="25"/>
  <c r="Q409" i="25"/>
  <c r="S409" i="25"/>
  <c r="R409" i="25"/>
  <c r="K409" i="25"/>
  <c r="M409" i="25"/>
  <c r="C409" i="25"/>
  <c r="E409" i="25"/>
  <c r="L409" i="25"/>
  <c r="S410" i="25"/>
  <c r="P411" i="25"/>
  <c r="Q410" i="25"/>
  <c r="R410" i="25"/>
  <c r="A410" i="25"/>
  <c r="K410" i="25"/>
  <c r="M410" i="25"/>
  <c r="C410" i="25"/>
  <c r="E410" i="25"/>
  <c r="L410" i="25"/>
  <c r="B212" i="25"/>
  <c r="T211" i="25"/>
  <c r="D212" i="25"/>
  <c r="F212" i="25"/>
  <c r="Q411" i="25"/>
  <c r="P412" i="25"/>
  <c r="A411" i="25"/>
  <c r="R411" i="25"/>
  <c r="S411" i="25"/>
  <c r="K411" i="25"/>
  <c r="M411" i="25"/>
  <c r="C411" i="25"/>
  <c r="E411" i="25"/>
  <c r="L411" i="25"/>
  <c r="S412" i="25"/>
  <c r="R412" i="25"/>
  <c r="A412" i="25"/>
  <c r="P413" i="25"/>
  <c r="Q412" i="25"/>
  <c r="K412" i="25"/>
  <c r="M412" i="25"/>
  <c r="C412" i="25"/>
  <c r="E412" i="25"/>
  <c r="L412" i="25"/>
  <c r="B213" i="25"/>
  <c r="T212" i="25"/>
  <c r="S413" i="25"/>
  <c r="A413" i="25"/>
  <c r="R413" i="25"/>
  <c r="P414" i="25"/>
  <c r="Q413" i="25"/>
  <c r="K413" i="25"/>
  <c r="M413" i="25"/>
  <c r="C413" i="25"/>
  <c r="E413" i="25"/>
  <c r="L413" i="25"/>
  <c r="D213" i="25"/>
  <c r="F213" i="25"/>
  <c r="P415" i="25"/>
  <c r="S414" i="25"/>
  <c r="Q414" i="25"/>
  <c r="R414" i="25"/>
  <c r="A414" i="25"/>
  <c r="K414" i="25"/>
  <c r="M414" i="25"/>
  <c r="C414" i="25"/>
  <c r="E414" i="25"/>
  <c r="L414" i="25"/>
  <c r="B214" i="25"/>
  <c r="T213" i="25"/>
  <c r="F214" i="25"/>
  <c r="D214" i="25"/>
  <c r="Q415" i="25"/>
  <c r="P416" i="25"/>
  <c r="S415" i="25"/>
  <c r="R415" i="25"/>
  <c r="A415" i="25"/>
  <c r="K415" i="25"/>
  <c r="M415" i="25"/>
  <c r="C415" i="25"/>
  <c r="E415" i="25"/>
  <c r="L415" i="25"/>
  <c r="R416" i="25"/>
  <c r="Q416" i="25"/>
  <c r="P417" i="25"/>
  <c r="S416" i="25"/>
  <c r="A416" i="25"/>
  <c r="K416" i="25"/>
  <c r="M416" i="25"/>
  <c r="C416" i="25"/>
  <c r="E416" i="25"/>
  <c r="L416" i="25"/>
  <c r="T214" i="25"/>
  <c r="B215" i="25"/>
  <c r="P418" i="25"/>
  <c r="R417" i="25"/>
  <c r="S417" i="25"/>
  <c r="A417" i="25"/>
  <c r="Q417" i="25"/>
  <c r="K417" i="25"/>
  <c r="M417" i="25"/>
  <c r="C417" i="25"/>
  <c r="E417" i="25"/>
  <c r="L417" i="25"/>
  <c r="F215" i="25"/>
  <c r="D215" i="25"/>
  <c r="T215" i="25"/>
  <c r="B216" i="25"/>
  <c r="Q418" i="25"/>
  <c r="S418" i="25"/>
  <c r="A418" i="25"/>
  <c r="R418" i="25"/>
  <c r="P419" i="25"/>
  <c r="K418" i="25"/>
  <c r="M418" i="25"/>
  <c r="C418" i="25"/>
  <c r="E418" i="25"/>
  <c r="L418" i="25"/>
  <c r="A419" i="25"/>
  <c r="S419" i="25"/>
  <c r="P420" i="25"/>
  <c r="Q419" i="25"/>
  <c r="R419" i="25"/>
  <c r="K419" i="25"/>
  <c r="M419" i="25"/>
  <c r="C419" i="25"/>
  <c r="E419" i="25"/>
  <c r="L419" i="25"/>
  <c r="F216" i="25"/>
  <c r="D216" i="25"/>
  <c r="B217" i="25"/>
  <c r="T216" i="25"/>
  <c r="Q420" i="25"/>
  <c r="R420" i="25"/>
  <c r="S420" i="25"/>
  <c r="P421" i="25"/>
  <c r="A420" i="25"/>
  <c r="K420" i="25"/>
  <c r="M420" i="25"/>
  <c r="C420" i="25"/>
  <c r="E420" i="25"/>
  <c r="L420" i="25"/>
  <c r="S421" i="25"/>
  <c r="R421" i="25"/>
  <c r="P422" i="25"/>
  <c r="A421" i="25"/>
  <c r="Q421" i="25"/>
  <c r="K421" i="25"/>
  <c r="M421" i="25"/>
  <c r="C421" i="25"/>
  <c r="E421" i="25"/>
  <c r="L421" i="25"/>
  <c r="F217" i="25"/>
  <c r="D217" i="25"/>
  <c r="A422" i="25"/>
  <c r="P423" i="25"/>
  <c r="Q422" i="25"/>
  <c r="S422" i="25"/>
  <c r="R422" i="25"/>
  <c r="K422" i="25"/>
  <c r="M422" i="25"/>
  <c r="C422" i="25"/>
  <c r="E422" i="25"/>
  <c r="L422" i="25"/>
  <c r="B218" i="25"/>
  <c r="T217" i="25"/>
  <c r="F218" i="25"/>
  <c r="D218" i="25"/>
  <c r="P424" i="25"/>
  <c r="S423" i="25"/>
  <c r="R423" i="25"/>
  <c r="Q423" i="25"/>
  <c r="A423" i="25"/>
  <c r="K423" i="25"/>
  <c r="M423" i="25"/>
  <c r="C423" i="25"/>
  <c r="E423" i="25"/>
  <c r="L423" i="25"/>
  <c r="S424" i="25"/>
  <c r="R424" i="25"/>
  <c r="Q424" i="25"/>
  <c r="P425" i="25"/>
  <c r="A424" i="25"/>
  <c r="K424" i="25"/>
  <c r="M424" i="25"/>
  <c r="C424" i="25"/>
  <c r="E424" i="25"/>
  <c r="L424" i="25"/>
  <c r="T218" i="25"/>
  <c r="B219" i="25"/>
  <c r="R425" i="25"/>
  <c r="Q425" i="25"/>
  <c r="P426" i="25"/>
  <c r="A425" i="25"/>
  <c r="S425" i="25"/>
  <c r="K425" i="25"/>
  <c r="M425" i="25"/>
  <c r="C425" i="25"/>
  <c r="E425" i="25"/>
  <c r="L425" i="25"/>
  <c r="F219" i="25"/>
  <c r="D219" i="25"/>
  <c r="Q426" i="25"/>
  <c r="S426" i="25"/>
  <c r="A426" i="25"/>
  <c r="P427" i="25"/>
  <c r="R426" i="25"/>
  <c r="K426" i="25"/>
  <c r="M426" i="25"/>
  <c r="C426" i="25"/>
  <c r="E426" i="25"/>
  <c r="L426" i="25"/>
  <c r="B220" i="25"/>
  <c r="T219" i="25"/>
  <c r="P428" i="25"/>
  <c r="S427" i="25"/>
  <c r="R427" i="25"/>
  <c r="A427" i="25"/>
  <c r="Q427" i="25"/>
  <c r="K427" i="25"/>
  <c r="M427" i="25"/>
  <c r="C427" i="25"/>
  <c r="E427" i="25"/>
  <c r="L427" i="25"/>
  <c r="F220" i="25"/>
  <c r="D220" i="25"/>
  <c r="T220" i="25"/>
  <c r="B221" i="25"/>
  <c r="S428" i="25"/>
  <c r="A428" i="25"/>
  <c r="Q428" i="25"/>
  <c r="P429" i="25"/>
  <c r="R428" i="25"/>
  <c r="K428" i="25"/>
  <c r="M428" i="25"/>
  <c r="C428" i="25"/>
  <c r="E428" i="25"/>
  <c r="L428" i="25"/>
  <c r="P430" i="25"/>
  <c r="A429" i="25"/>
  <c r="S429" i="25"/>
  <c r="R429" i="25"/>
  <c r="Q429" i="25"/>
  <c r="K429" i="25"/>
  <c r="M429" i="25"/>
  <c r="C429" i="25"/>
  <c r="E429" i="25"/>
  <c r="L429" i="25"/>
  <c r="F221" i="25"/>
  <c r="D221" i="25"/>
  <c r="T221" i="25"/>
  <c r="B222" i="25"/>
  <c r="P431" i="25"/>
  <c r="S430" i="25"/>
  <c r="R430" i="25"/>
  <c r="A430" i="25"/>
  <c r="Q430" i="25"/>
  <c r="K430" i="25"/>
  <c r="M430" i="25"/>
  <c r="C430" i="25"/>
  <c r="E430" i="25"/>
  <c r="L430" i="25"/>
  <c r="Q431" i="25"/>
  <c r="R431" i="25"/>
  <c r="A431" i="25"/>
  <c r="S431" i="25"/>
  <c r="P432" i="25"/>
  <c r="K431" i="25"/>
  <c r="M431" i="25"/>
  <c r="C431" i="25"/>
  <c r="E431" i="25"/>
  <c r="L431" i="25"/>
  <c r="D222" i="25"/>
  <c r="F222" i="25"/>
  <c r="B223" i="25"/>
  <c r="T222" i="25"/>
  <c r="S432" i="25"/>
  <c r="P433" i="25"/>
  <c r="A432" i="25"/>
  <c r="R432" i="25"/>
  <c r="Q432" i="25"/>
  <c r="K432" i="25"/>
  <c r="M432" i="25"/>
  <c r="C432" i="25"/>
  <c r="E432" i="25"/>
  <c r="L432" i="25"/>
  <c r="S433" i="25"/>
  <c r="Q433" i="25"/>
  <c r="A433" i="25"/>
  <c r="R433" i="25"/>
  <c r="P434" i="25"/>
  <c r="K433" i="25"/>
  <c r="M433" i="25"/>
  <c r="C433" i="25"/>
  <c r="E433" i="25"/>
  <c r="L433" i="25"/>
  <c r="D223" i="25"/>
  <c r="F223" i="25"/>
  <c r="B224" i="25"/>
  <c r="T223" i="25"/>
  <c r="A434" i="25"/>
  <c r="P435" i="25"/>
  <c r="Q434" i="25"/>
  <c r="S434" i="25"/>
  <c r="R434" i="25"/>
  <c r="K434" i="25"/>
  <c r="M434" i="25"/>
  <c r="C434" i="25"/>
  <c r="E434" i="25"/>
  <c r="L434" i="25"/>
  <c r="S435" i="25"/>
  <c r="P436" i="25"/>
  <c r="A435" i="25"/>
  <c r="Q435" i="25"/>
  <c r="R435" i="25"/>
  <c r="K435" i="25"/>
  <c r="M435" i="25"/>
  <c r="C435" i="25"/>
  <c r="E435" i="25"/>
  <c r="L435" i="25"/>
  <c r="F224" i="25"/>
  <c r="D224" i="25"/>
  <c r="T224" i="25"/>
  <c r="B225" i="25"/>
  <c r="Q436" i="25"/>
  <c r="R436" i="25"/>
  <c r="P437" i="25"/>
  <c r="A436" i="25"/>
  <c r="S436" i="25"/>
  <c r="K436" i="25"/>
  <c r="M436" i="25"/>
  <c r="C436" i="25"/>
  <c r="E436" i="25"/>
  <c r="L436" i="25"/>
  <c r="F225" i="25"/>
  <c r="D225" i="25"/>
  <c r="Q437" i="25"/>
  <c r="S437" i="25"/>
  <c r="A437" i="25"/>
  <c r="R437" i="25"/>
  <c r="P438" i="25"/>
  <c r="K437" i="25"/>
  <c r="M437" i="25"/>
  <c r="C437" i="25"/>
  <c r="E437" i="25"/>
  <c r="L437" i="25"/>
  <c r="R438" i="25"/>
  <c r="S438" i="25"/>
  <c r="A438" i="25"/>
  <c r="Q438" i="25"/>
  <c r="P439" i="25"/>
  <c r="K438" i="25"/>
  <c r="M438" i="25"/>
  <c r="C438" i="25"/>
  <c r="E438" i="25"/>
  <c r="L438" i="25"/>
  <c r="B226" i="25"/>
  <c r="T225" i="25"/>
  <c r="D226" i="25"/>
  <c r="F226" i="25"/>
  <c r="A439" i="25"/>
  <c r="R439" i="25"/>
  <c r="P440" i="25"/>
  <c r="Q439" i="25"/>
  <c r="S439" i="25"/>
  <c r="K439" i="25"/>
  <c r="M439" i="25"/>
  <c r="C439" i="25"/>
  <c r="E439" i="25"/>
  <c r="L439" i="25"/>
  <c r="B227" i="25"/>
  <c r="T226" i="25"/>
  <c r="Q440" i="25"/>
  <c r="A440" i="25"/>
  <c r="R440" i="25"/>
  <c r="S440" i="25"/>
  <c r="P441" i="25"/>
  <c r="K440" i="25"/>
  <c r="M440" i="25"/>
  <c r="C440" i="25"/>
  <c r="E440" i="25"/>
  <c r="L440" i="25"/>
  <c r="S441" i="25"/>
  <c r="A441" i="25"/>
  <c r="P442" i="25"/>
  <c r="R441" i="25"/>
  <c r="Q441" i="25"/>
  <c r="K441" i="25"/>
  <c r="M441" i="25"/>
  <c r="C441" i="25"/>
  <c r="E441" i="25"/>
  <c r="L441" i="25"/>
  <c r="D227" i="25"/>
  <c r="F227" i="25"/>
  <c r="S442" i="25"/>
  <c r="R442" i="25"/>
  <c r="P443" i="25"/>
  <c r="A442" i="25"/>
  <c r="Q442" i="25"/>
  <c r="K442" i="25"/>
  <c r="M442" i="25"/>
  <c r="C442" i="25"/>
  <c r="E442" i="25"/>
  <c r="L442" i="25"/>
  <c r="B228" i="25"/>
  <c r="T227" i="25"/>
  <c r="A443" i="25"/>
  <c r="P444" i="25"/>
  <c r="S443" i="25"/>
  <c r="Q443" i="25"/>
  <c r="R443" i="25"/>
  <c r="K443" i="25"/>
  <c r="M443" i="25"/>
  <c r="C443" i="25"/>
  <c r="E443" i="25"/>
  <c r="L443" i="25"/>
  <c r="F228" i="25"/>
  <c r="D228" i="25"/>
  <c r="B229" i="25"/>
  <c r="T228" i="25"/>
  <c r="R444" i="25"/>
  <c r="A444" i="25"/>
  <c r="P445" i="25"/>
  <c r="S444" i="25"/>
  <c r="Q444" i="25"/>
  <c r="K444" i="25"/>
  <c r="M444" i="25"/>
  <c r="C444" i="25"/>
  <c r="E444" i="25"/>
  <c r="L444" i="25"/>
  <c r="Q445" i="25"/>
  <c r="A445" i="25"/>
  <c r="S445" i="25"/>
  <c r="R445" i="25"/>
  <c r="P446" i="25"/>
  <c r="K445" i="25"/>
  <c r="M445" i="25"/>
  <c r="C445" i="25"/>
  <c r="E445" i="25"/>
  <c r="L445" i="25"/>
  <c r="F229" i="25"/>
  <c r="D229" i="25"/>
  <c r="T229" i="25"/>
  <c r="B230" i="25"/>
  <c r="P447" i="25"/>
  <c r="A446" i="25"/>
  <c r="S446" i="25"/>
  <c r="Q446" i="25"/>
  <c r="R446" i="25"/>
  <c r="K446" i="25"/>
  <c r="M446" i="25"/>
  <c r="C446" i="25"/>
  <c r="E446" i="25"/>
  <c r="L446" i="25"/>
  <c r="P448" i="25"/>
  <c r="Q447" i="25"/>
  <c r="S447" i="25"/>
  <c r="A447" i="25"/>
  <c r="R447" i="25"/>
  <c r="K447" i="25"/>
  <c r="M447" i="25"/>
  <c r="C447" i="25"/>
  <c r="E447" i="25"/>
  <c r="L447" i="25"/>
  <c r="F230" i="25"/>
  <c r="D230" i="25"/>
  <c r="B231" i="25"/>
  <c r="T230" i="25"/>
  <c r="S448" i="25"/>
  <c r="A448" i="25"/>
  <c r="R448" i="25"/>
  <c r="P449" i="25"/>
  <c r="Q448" i="25"/>
  <c r="K448" i="25"/>
  <c r="M448" i="25"/>
  <c r="C448" i="25"/>
  <c r="E448" i="25"/>
  <c r="L448" i="25"/>
  <c r="A449" i="25"/>
  <c r="R449" i="25"/>
  <c r="S449" i="25"/>
  <c r="Q449" i="25"/>
  <c r="P450" i="25"/>
  <c r="K449" i="25"/>
  <c r="M449" i="25"/>
  <c r="C449" i="25"/>
  <c r="E449" i="25"/>
  <c r="L449" i="25"/>
  <c r="F231" i="25"/>
  <c r="D231" i="25"/>
  <c r="B232" i="25"/>
  <c r="T231" i="25"/>
  <c r="A450" i="25"/>
  <c r="Q450" i="25"/>
  <c r="S450" i="25"/>
  <c r="P451" i="25"/>
  <c r="R450" i="25"/>
  <c r="K450" i="25"/>
  <c r="M450" i="25"/>
  <c r="C450" i="25"/>
  <c r="E450" i="25"/>
  <c r="L450" i="25"/>
  <c r="Q451" i="25"/>
  <c r="P452" i="25"/>
  <c r="S451" i="25"/>
  <c r="A451" i="25"/>
  <c r="R451" i="25"/>
  <c r="K451" i="25"/>
  <c r="M451" i="25"/>
  <c r="C451" i="25"/>
  <c r="E451" i="25"/>
  <c r="L451" i="25"/>
  <c r="F232" i="25"/>
  <c r="D232" i="25"/>
  <c r="T232" i="25"/>
  <c r="B233" i="25"/>
  <c r="Q452" i="25"/>
  <c r="P453" i="25"/>
  <c r="R452" i="25"/>
  <c r="S452" i="25"/>
  <c r="A452" i="25"/>
  <c r="K452" i="25"/>
  <c r="M452" i="25"/>
  <c r="C452" i="25"/>
  <c r="E452" i="25"/>
  <c r="L452" i="25"/>
  <c r="S453" i="25"/>
  <c r="P454" i="25"/>
  <c r="A453" i="25"/>
  <c r="Q453" i="25"/>
  <c r="R453" i="25"/>
  <c r="K453" i="25"/>
  <c r="M453" i="25"/>
  <c r="C453" i="25"/>
  <c r="E453" i="25"/>
  <c r="L453" i="25"/>
  <c r="D233" i="25"/>
  <c r="F233" i="25"/>
  <c r="Q454" i="25"/>
  <c r="S454" i="25"/>
  <c r="A454" i="25"/>
  <c r="P455" i="25"/>
  <c r="R454" i="25"/>
  <c r="K454" i="25"/>
  <c r="M454" i="25"/>
  <c r="C454" i="25"/>
  <c r="E454" i="25"/>
  <c r="L454" i="25"/>
  <c r="T233" i="25"/>
  <c r="B234" i="25"/>
  <c r="Q455" i="25"/>
  <c r="S455" i="25"/>
  <c r="R455" i="25"/>
  <c r="A455" i="25"/>
  <c r="P456" i="25"/>
  <c r="K455" i="25"/>
  <c r="M455" i="25"/>
  <c r="C455" i="25"/>
  <c r="E455" i="25"/>
  <c r="L455" i="25"/>
  <c r="D234" i="25"/>
  <c r="F234" i="25"/>
  <c r="B235" i="25"/>
  <c r="T234" i="25"/>
  <c r="R456" i="25"/>
  <c r="P457" i="25"/>
  <c r="Q456" i="25"/>
  <c r="S456" i="25"/>
  <c r="A456" i="25"/>
  <c r="K456" i="25"/>
  <c r="M456" i="25"/>
  <c r="C456" i="25"/>
  <c r="E456" i="25"/>
  <c r="L456" i="25"/>
  <c r="P458" i="25"/>
  <c r="A457" i="25"/>
  <c r="Q457" i="25"/>
  <c r="R457" i="25"/>
  <c r="S457" i="25"/>
  <c r="K457" i="25"/>
  <c r="M457" i="25"/>
  <c r="C457" i="25"/>
  <c r="E457" i="25"/>
  <c r="L457" i="25"/>
  <c r="F235" i="25"/>
  <c r="D235" i="25"/>
  <c r="B236" i="25"/>
  <c r="T235" i="25"/>
  <c r="P459" i="25"/>
  <c r="R458" i="25"/>
  <c r="A458" i="25"/>
  <c r="Q458" i="25"/>
  <c r="S458" i="25"/>
  <c r="K458" i="25"/>
  <c r="M458" i="25"/>
  <c r="C458" i="25"/>
  <c r="E458" i="25"/>
  <c r="L458" i="25"/>
  <c r="A459" i="25"/>
  <c r="Q459" i="25"/>
  <c r="P460" i="25"/>
  <c r="R459" i="25"/>
  <c r="S459" i="25"/>
  <c r="K459" i="25"/>
  <c r="M459" i="25"/>
  <c r="C459" i="25"/>
  <c r="E459" i="25"/>
  <c r="L459" i="25"/>
  <c r="D236" i="25"/>
  <c r="F236" i="25"/>
  <c r="S460" i="25"/>
  <c r="P461" i="25"/>
  <c r="A460" i="25"/>
  <c r="Q460" i="25"/>
  <c r="R460" i="25"/>
  <c r="K460" i="25"/>
  <c r="M460" i="25"/>
  <c r="C460" i="25"/>
  <c r="E460" i="25"/>
  <c r="L460" i="25"/>
  <c r="B237" i="25"/>
  <c r="T236" i="25"/>
  <c r="P462" i="25"/>
  <c r="Q461" i="25"/>
  <c r="R461" i="25"/>
  <c r="A461" i="25"/>
  <c r="S461" i="25"/>
  <c r="K461" i="25"/>
  <c r="M461" i="25"/>
  <c r="C461" i="25"/>
  <c r="E461" i="25"/>
  <c r="L461" i="25"/>
  <c r="F237" i="25"/>
  <c r="D237" i="25"/>
  <c r="B238" i="25"/>
  <c r="T237" i="25"/>
  <c r="A462" i="25"/>
  <c r="S462" i="25"/>
  <c r="Q462" i="25"/>
  <c r="R462" i="25"/>
  <c r="P463" i="25"/>
  <c r="K462" i="25"/>
  <c r="M462" i="25"/>
  <c r="C462" i="25"/>
  <c r="E462" i="25"/>
  <c r="L462" i="25"/>
  <c r="A463" i="25"/>
  <c r="P464" i="25"/>
  <c r="Q463" i="25"/>
  <c r="S463" i="25"/>
  <c r="R463" i="25"/>
  <c r="K463" i="25"/>
  <c r="M463" i="25"/>
  <c r="C463" i="25"/>
  <c r="E463" i="25"/>
  <c r="L463" i="25"/>
  <c r="F238" i="25"/>
  <c r="D238" i="25"/>
  <c r="A464" i="25"/>
  <c r="S464" i="25"/>
  <c r="R464" i="25"/>
  <c r="Q464" i="25"/>
  <c r="P465" i="25"/>
  <c r="K464" i="25"/>
  <c r="M464" i="25"/>
  <c r="C464" i="25"/>
  <c r="E464" i="25"/>
  <c r="L464" i="25"/>
  <c r="B239" i="25"/>
  <c r="T238" i="25"/>
  <c r="D239" i="25"/>
  <c r="F239" i="25"/>
  <c r="P466" i="25"/>
  <c r="S465" i="25"/>
  <c r="R465" i="25"/>
  <c r="Q465" i="25"/>
  <c r="A465" i="25"/>
  <c r="K465" i="25"/>
  <c r="M465" i="25"/>
  <c r="C465" i="25"/>
  <c r="E465" i="25"/>
  <c r="L465" i="25"/>
  <c r="R466" i="25"/>
  <c r="P467" i="25"/>
  <c r="A466" i="25"/>
  <c r="Q466" i="25"/>
  <c r="S466" i="25"/>
  <c r="K466" i="25"/>
  <c r="M466" i="25"/>
  <c r="C466" i="25"/>
  <c r="E466" i="25"/>
  <c r="L466" i="25"/>
  <c r="T239" i="25"/>
  <c r="B240" i="25"/>
  <c r="A467" i="25"/>
  <c r="Q467" i="25"/>
  <c r="S467" i="25"/>
  <c r="P468" i="25"/>
  <c r="R467" i="25"/>
  <c r="K467" i="25"/>
  <c r="M467" i="25"/>
  <c r="C467" i="25"/>
  <c r="E467" i="25"/>
  <c r="L467" i="25"/>
  <c r="F240" i="25"/>
  <c r="D240" i="25"/>
  <c r="R468" i="25"/>
  <c r="S468" i="25"/>
  <c r="Q468" i="25"/>
  <c r="P469" i="25"/>
  <c r="A468" i="25"/>
  <c r="K468" i="25"/>
  <c r="M468" i="25"/>
  <c r="C468" i="25"/>
  <c r="E468" i="25"/>
  <c r="L468" i="25"/>
  <c r="T240" i="25"/>
  <c r="B241" i="25"/>
  <c r="Q469" i="25"/>
  <c r="P470" i="25"/>
  <c r="A469" i="25"/>
  <c r="S469" i="25"/>
  <c r="R469" i="25"/>
  <c r="K469" i="25"/>
  <c r="M469" i="25"/>
  <c r="C469" i="25"/>
  <c r="E469" i="25"/>
  <c r="L469" i="25"/>
  <c r="D241" i="25"/>
  <c r="F241" i="25"/>
  <c r="P471" i="25"/>
  <c r="A470" i="25"/>
  <c r="Q470" i="25"/>
  <c r="R470" i="25"/>
  <c r="S470" i="25"/>
  <c r="K470" i="25"/>
  <c r="M470" i="25"/>
  <c r="C470" i="25"/>
  <c r="E470" i="25"/>
  <c r="L470" i="25"/>
  <c r="T241" i="25"/>
  <c r="B242" i="25"/>
  <c r="D242" i="25"/>
  <c r="F242" i="25"/>
  <c r="R471" i="25"/>
  <c r="P472" i="25"/>
  <c r="A471" i="25"/>
  <c r="S471" i="25"/>
  <c r="Q471" i="25"/>
  <c r="K471" i="25"/>
  <c r="M471" i="25"/>
  <c r="C471" i="25"/>
  <c r="E471" i="25"/>
  <c r="L471" i="25"/>
  <c r="T242" i="25"/>
  <c r="B243" i="25"/>
  <c r="Q472" i="25"/>
  <c r="R472" i="25"/>
  <c r="P473" i="25"/>
  <c r="S472" i="25"/>
  <c r="A472" i="25"/>
  <c r="K472" i="25"/>
  <c r="M472" i="25"/>
  <c r="C472" i="25"/>
  <c r="E472" i="25"/>
  <c r="L472" i="25"/>
  <c r="F243" i="25"/>
  <c r="D243" i="25"/>
  <c r="R473" i="25"/>
  <c r="A473" i="25"/>
  <c r="S473" i="25"/>
  <c r="Q473" i="25"/>
  <c r="P474" i="25"/>
  <c r="K473" i="25"/>
  <c r="M473" i="25"/>
  <c r="C473" i="25"/>
  <c r="E473" i="25"/>
  <c r="L473" i="25"/>
  <c r="Q474" i="25"/>
  <c r="A474" i="25"/>
  <c r="S474" i="25"/>
  <c r="P475" i="25"/>
  <c r="R474" i="25"/>
  <c r="K474" i="25"/>
  <c r="M474" i="25"/>
  <c r="C474" i="25"/>
  <c r="E474" i="25"/>
  <c r="L474" i="25"/>
  <c r="B244" i="25"/>
  <c r="T243" i="25"/>
  <c r="F244" i="25"/>
  <c r="D244" i="25"/>
  <c r="Q475" i="25"/>
  <c r="S475" i="25"/>
  <c r="P476" i="25"/>
  <c r="A475" i="25"/>
  <c r="R475" i="25"/>
  <c r="K475" i="25"/>
  <c r="M475" i="25"/>
  <c r="C475" i="25"/>
  <c r="E475" i="25"/>
  <c r="L475" i="25"/>
  <c r="Q476" i="25"/>
  <c r="S476" i="25"/>
  <c r="P477" i="25"/>
  <c r="A476" i="25"/>
  <c r="R476" i="25"/>
  <c r="K476" i="25"/>
  <c r="M476" i="25"/>
  <c r="C476" i="25"/>
  <c r="E476" i="25"/>
  <c r="L476" i="25"/>
  <c r="B245" i="25"/>
  <c r="T244" i="25"/>
  <c r="F245" i="25"/>
  <c r="D245" i="25"/>
  <c r="P478" i="25"/>
  <c r="Q477" i="25"/>
  <c r="R477" i="25"/>
  <c r="S477" i="25"/>
  <c r="A477" i="25"/>
  <c r="K477" i="25"/>
  <c r="M477" i="25"/>
  <c r="C477" i="25"/>
  <c r="E477" i="25"/>
  <c r="L477" i="25"/>
  <c r="A478" i="25"/>
  <c r="P479" i="25"/>
  <c r="S478" i="25"/>
  <c r="Q478" i="25"/>
  <c r="R478" i="25"/>
  <c r="K478" i="25"/>
  <c r="M478" i="25"/>
  <c r="C478" i="25"/>
  <c r="E478" i="25"/>
  <c r="L478" i="25"/>
  <c r="B246" i="25"/>
  <c r="T245" i="25"/>
  <c r="P480" i="25"/>
  <c r="R479" i="25"/>
  <c r="S479" i="25"/>
  <c r="Q479" i="25"/>
  <c r="A479" i="25"/>
  <c r="K479" i="25"/>
  <c r="M479" i="25"/>
  <c r="C479" i="25"/>
  <c r="E479" i="25"/>
  <c r="L479" i="25"/>
  <c r="F246" i="25"/>
  <c r="D246" i="25"/>
  <c r="B247" i="25"/>
  <c r="T246" i="25"/>
  <c r="R480" i="25"/>
  <c r="Q480" i="25"/>
  <c r="A480" i="25"/>
  <c r="S480" i="25"/>
  <c r="P481" i="25"/>
  <c r="K480" i="25"/>
  <c r="M480" i="25"/>
  <c r="C480" i="25"/>
  <c r="E480" i="25"/>
  <c r="L480" i="25"/>
  <c r="A481" i="25"/>
  <c r="S481" i="25"/>
  <c r="Q481" i="25"/>
  <c r="P482" i="25"/>
  <c r="R481" i="25"/>
  <c r="K481" i="25"/>
  <c r="M481" i="25"/>
  <c r="C481" i="25"/>
  <c r="E481" i="25"/>
  <c r="L481" i="25"/>
  <c r="F247" i="25"/>
  <c r="D247" i="25"/>
  <c r="T247" i="25"/>
  <c r="B248" i="25"/>
  <c r="S482" i="25"/>
  <c r="A482" i="25"/>
  <c r="R482" i="25"/>
  <c r="P483" i="25"/>
  <c r="Q482" i="25"/>
  <c r="K482" i="25"/>
  <c r="M482" i="25"/>
  <c r="C482" i="25"/>
  <c r="E482" i="25"/>
  <c r="L482" i="25"/>
  <c r="A483" i="25"/>
  <c r="Q483" i="25"/>
  <c r="S483" i="25"/>
  <c r="R483" i="25"/>
  <c r="P484" i="25"/>
  <c r="K483" i="25"/>
  <c r="M483" i="25"/>
  <c r="C483" i="25"/>
  <c r="E483" i="25"/>
  <c r="L483" i="25"/>
  <c r="F248" i="25"/>
  <c r="D248" i="25"/>
  <c r="B249" i="25"/>
  <c r="T248" i="25"/>
  <c r="Q484" i="25"/>
  <c r="R484" i="25"/>
  <c r="S484" i="25"/>
  <c r="A484" i="25"/>
  <c r="P485" i="25"/>
  <c r="K484" i="25"/>
  <c r="M484" i="25"/>
  <c r="C484" i="25"/>
  <c r="E484" i="25"/>
  <c r="L484" i="25"/>
  <c r="R485" i="25"/>
  <c r="Q485" i="25"/>
  <c r="P486" i="25"/>
  <c r="S485" i="25"/>
  <c r="A485" i="25"/>
  <c r="K485" i="25"/>
  <c r="M485" i="25"/>
  <c r="C485" i="25"/>
  <c r="E485" i="25"/>
  <c r="L485" i="25"/>
  <c r="D249" i="25"/>
  <c r="F249" i="25"/>
  <c r="S486" i="25"/>
  <c r="Q486" i="25"/>
  <c r="R486" i="25"/>
  <c r="A486" i="25"/>
  <c r="P487" i="25"/>
  <c r="K486" i="25"/>
  <c r="M486" i="25"/>
  <c r="C486" i="25"/>
  <c r="E486" i="25"/>
  <c r="L486" i="25"/>
  <c r="B250" i="25"/>
  <c r="T249" i="25"/>
  <c r="F250" i="25"/>
  <c r="D250" i="25"/>
  <c r="S487" i="25"/>
  <c r="A487" i="25"/>
  <c r="Q487" i="25"/>
  <c r="R487" i="25"/>
  <c r="P488" i="25"/>
  <c r="K487" i="25"/>
  <c r="M487" i="25"/>
  <c r="C487" i="25"/>
  <c r="E487" i="25"/>
  <c r="L487" i="25"/>
  <c r="A488" i="25"/>
  <c r="Q488" i="25"/>
  <c r="R488" i="25"/>
  <c r="S488" i="25"/>
  <c r="P489" i="25"/>
  <c r="K488" i="25"/>
  <c r="M488" i="25"/>
  <c r="C488" i="25"/>
  <c r="E488" i="25"/>
  <c r="L488" i="25"/>
  <c r="T250" i="25"/>
  <c r="B251" i="25"/>
  <c r="F251" i="25"/>
  <c r="D251" i="25"/>
  <c r="A489" i="25"/>
  <c r="Q489" i="25"/>
  <c r="S489" i="25"/>
  <c r="R489" i="25"/>
  <c r="P490" i="25"/>
  <c r="K489" i="25"/>
  <c r="M489" i="25"/>
  <c r="C489" i="25"/>
  <c r="E489" i="25"/>
  <c r="L489" i="25"/>
  <c r="R490" i="25"/>
  <c r="Q490" i="25"/>
  <c r="P491" i="25"/>
  <c r="A490" i="25"/>
  <c r="S490" i="25"/>
  <c r="K490" i="25"/>
  <c r="M490" i="25"/>
  <c r="C490" i="25"/>
  <c r="E490" i="25"/>
  <c r="L490" i="25"/>
  <c r="T251" i="25"/>
  <c r="B252" i="25"/>
  <c r="S491" i="25"/>
  <c r="A491" i="25"/>
  <c r="P492" i="25"/>
  <c r="Q491" i="25"/>
  <c r="R491" i="25"/>
  <c r="K491" i="25"/>
  <c r="M491" i="25"/>
  <c r="C491" i="25"/>
  <c r="E491" i="25"/>
  <c r="L491" i="25"/>
  <c r="D252" i="25"/>
  <c r="F252" i="25"/>
  <c r="R492" i="25"/>
  <c r="P493" i="25"/>
  <c r="Q492" i="25"/>
  <c r="A492" i="25"/>
  <c r="S492" i="25"/>
  <c r="K492" i="25"/>
  <c r="M492" i="25"/>
  <c r="C492" i="25"/>
  <c r="E492" i="25"/>
  <c r="L492" i="25"/>
  <c r="B253" i="25"/>
  <c r="T252" i="25"/>
  <c r="D253" i="25"/>
  <c r="F253" i="25"/>
  <c r="Q493" i="25"/>
  <c r="P494" i="25"/>
  <c r="A493" i="25"/>
  <c r="R493" i="25"/>
  <c r="S493" i="25"/>
  <c r="K493" i="25"/>
  <c r="M493" i="25"/>
  <c r="C493" i="25"/>
  <c r="E493" i="25"/>
  <c r="L493" i="25"/>
  <c r="Q494" i="25"/>
  <c r="A494" i="25"/>
  <c r="S494" i="25"/>
  <c r="R494" i="25"/>
  <c r="P495" i="25"/>
  <c r="K494" i="25"/>
  <c r="M494" i="25"/>
  <c r="C494" i="25"/>
  <c r="E494" i="25"/>
  <c r="L494" i="25"/>
  <c r="T253" i="25"/>
  <c r="B254" i="25"/>
  <c r="D254" i="25"/>
  <c r="F254" i="25"/>
  <c r="P496" i="25"/>
  <c r="S495" i="25"/>
  <c r="Q495" i="25"/>
  <c r="A495" i="25"/>
  <c r="R495" i="25"/>
  <c r="K495" i="25"/>
  <c r="M495" i="25"/>
  <c r="C495" i="25"/>
  <c r="E495" i="25"/>
  <c r="L495" i="25"/>
  <c r="R496" i="25"/>
  <c r="P497" i="25"/>
  <c r="Q496" i="25"/>
  <c r="S496" i="25"/>
  <c r="A496" i="25"/>
  <c r="K496" i="25"/>
  <c r="M496" i="25"/>
  <c r="C496" i="25"/>
  <c r="E496" i="25"/>
  <c r="L496" i="25"/>
  <c r="T254" i="25"/>
  <c r="B255" i="25"/>
  <c r="P498" i="25"/>
  <c r="Q497" i="25"/>
  <c r="S497" i="25"/>
  <c r="R497" i="25"/>
  <c r="A497" i="25"/>
  <c r="K497" i="25"/>
  <c r="M497" i="25"/>
  <c r="C497" i="25"/>
  <c r="E497" i="25"/>
  <c r="L497" i="25"/>
  <c r="F255" i="25"/>
  <c r="D255" i="25"/>
  <c r="B256" i="25"/>
  <c r="T255" i="25"/>
  <c r="Q498" i="25"/>
  <c r="A498" i="25"/>
  <c r="P499" i="25"/>
  <c r="R498" i="25"/>
  <c r="S498" i="25"/>
  <c r="K498" i="25"/>
  <c r="M498" i="25"/>
  <c r="C498" i="25"/>
  <c r="E498" i="25"/>
  <c r="L498" i="25"/>
  <c r="R499" i="25"/>
  <c r="P500" i="25"/>
  <c r="A499" i="25"/>
  <c r="S499" i="25"/>
  <c r="Q499" i="25"/>
  <c r="K499" i="25"/>
  <c r="M499" i="25"/>
  <c r="C499" i="25"/>
  <c r="E499" i="25"/>
  <c r="L499" i="25"/>
  <c r="F256" i="25"/>
  <c r="D256" i="25"/>
  <c r="S500" i="25"/>
  <c r="R500" i="25"/>
  <c r="A500" i="25"/>
  <c r="P501" i="25"/>
  <c r="Q500" i="25"/>
  <c r="K500" i="25"/>
  <c r="M500" i="25"/>
  <c r="C500" i="25"/>
  <c r="E500" i="25"/>
  <c r="L500" i="25"/>
  <c r="T256" i="25"/>
  <c r="B257" i="25"/>
  <c r="Q501" i="25"/>
  <c r="A501" i="25"/>
  <c r="R501" i="25"/>
  <c r="S501" i="25"/>
  <c r="P502" i="25"/>
  <c r="K501" i="25"/>
  <c r="M501" i="25"/>
  <c r="C501" i="25"/>
  <c r="E501" i="25"/>
  <c r="L501" i="25"/>
  <c r="D257" i="25"/>
  <c r="F257" i="25"/>
  <c r="B258" i="25"/>
  <c r="T257" i="25"/>
  <c r="P503" i="25"/>
  <c r="A502" i="25"/>
  <c r="S502" i="25"/>
  <c r="R502" i="25"/>
  <c r="Q502" i="25"/>
  <c r="K502" i="25"/>
  <c r="M502" i="25"/>
  <c r="C502" i="25"/>
  <c r="E502" i="25"/>
  <c r="L502" i="25"/>
  <c r="Q503" i="25"/>
  <c r="A503" i="25"/>
  <c r="S503" i="25"/>
  <c r="R503" i="25"/>
  <c r="P504" i="25"/>
  <c r="K503" i="25"/>
  <c r="M503" i="25"/>
  <c r="C503" i="25"/>
  <c r="E503" i="25"/>
  <c r="L503" i="25"/>
  <c r="F258" i="25"/>
  <c r="D258" i="25"/>
  <c r="B259" i="25"/>
  <c r="T258" i="25"/>
  <c r="S504" i="25"/>
  <c r="Q504" i="25"/>
  <c r="A504" i="25"/>
  <c r="P505" i="25"/>
  <c r="R504" i="25"/>
  <c r="K504" i="25"/>
  <c r="M504" i="25"/>
  <c r="C504" i="25"/>
  <c r="E504" i="25"/>
  <c r="L504" i="25"/>
  <c r="A505" i="25"/>
  <c r="S505" i="25"/>
  <c r="P506" i="25"/>
  <c r="R505" i="25"/>
  <c r="Q505" i="25"/>
  <c r="K505" i="25"/>
  <c r="M505" i="25"/>
  <c r="C505" i="25"/>
  <c r="E505" i="25"/>
  <c r="L505" i="25"/>
  <c r="F259" i="25"/>
  <c r="D259" i="25"/>
  <c r="A506" i="25"/>
  <c r="S506" i="25"/>
  <c r="R506" i="25"/>
  <c r="P507" i="25"/>
  <c r="Q506" i="25"/>
  <c r="K506" i="25"/>
  <c r="M506" i="25"/>
  <c r="C506" i="25"/>
  <c r="E506" i="25"/>
  <c r="L506" i="25"/>
  <c r="T259" i="25"/>
  <c r="B260" i="25"/>
  <c r="P508" i="25"/>
  <c r="A507" i="25"/>
  <c r="S507" i="25"/>
  <c r="R507" i="25"/>
  <c r="Q507" i="25"/>
  <c r="K507" i="25"/>
  <c r="M507" i="25"/>
  <c r="C507" i="25"/>
  <c r="E507" i="25"/>
  <c r="L507" i="25"/>
  <c r="F260" i="25"/>
  <c r="D260" i="25"/>
  <c r="B261" i="25"/>
  <c r="T260" i="25"/>
  <c r="P509" i="25"/>
  <c r="Q508" i="25"/>
  <c r="A508" i="25"/>
  <c r="S508" i="25"/>
  <c r="R508" i="25"/>
  <c r="K508" i="25"/>
  <c r="M508" i="25"/>
  <c r="C508" i="25"/>
  <c r="E508" i="25"/>
  <c r="L508" i="25"/>
  <c r="Q509" i="25"/>
  <c r="S509" i="25"/>
  <c r="P510" i="25"/>
  <c r="R509" i="25"/>
  <c r="A509" i="25"/>
  <c r="K509" i="25"/>
  <c r="M509" i="25"/>
  <c r="C509" i="25"/>
  <c r="E509" i="25"/>
  <c r="L509" i="25"/>
  <c r="D261" i="25"/>
  <c r="F261" i="25"/>
  <c r="Q510" i="25"/>
  <c r="S510" i="25"/>
  <c r="R510" i="25"/>
  <c r="A510" i="25"/>
  <c r="P511" i="25"/>
  <c r="K510" i="25"/>
  <c r="M510" i="25"/>
  <c r="C510" i="25"/>
  <c r="E510" i="25"/>
  <c r="L510" i="25"/>
  <c r="T261" i="25"/>
  <c r="B262" i="25"/>
  <c r="D262" i="25"/>
  <c r="F262" i="25"/>
  <c r="P512" i="25"/>
  <c r="R511" i="25"/>
  <c r="Q511" i="25"/>
  <c r="S511" i="25"/>
  <c r="A511" i="25"/>
  <c r="K511" i="25"/>
  <c r="M511" i="25"/>
  <c r="C511" i="25"/>
  <c r="E511" i="25"/>
  <c r="L511" i="25"/>
  <c r="P513" i="25"/>
  <c r="S512" i="25"/>
  <c r="A512" i="25"/>
  <c r="R512" i="25"/>
  <c r="Q512" i="25"/>
  <c r="K512" i="25"/>
  <c r="M512" i="25"/>
  <c r="C512" i="25"/>
  <c r="E512" i="25"/>
  <c r="L512" i="25"/>
  <c r="T262" i="25"/>
  <c r="B263" i="25"/>
  <c r="D263" i="25"/>
  <c r="F263" i="25"/>
  <c r="S513" i="25"/>
  <c r="A513" i="25"/>
  <c r="P514" i="25"/>
  <c r="R513" i="25"/>
  <c r="Q513" i="25"/>
  <c r="K513" i="25"/>
  <c r="M513" i="25"/>
  <c r="C513" i="25"/>
  <c r="E513" i="25"/>
  <c r="L513" i="25"/>
  <c r="B264" i="25"/>
  <c r="T263" i="25"/>
  <c r="S514" i="25"/>
  <c r="Q514" i="25"/>
  <c r="P515" i="25"/>
  <c r="R514" i="25"/>
  <c r="A514" i="25"/>
  <c r="K514" i="25"/>
  <c r="M514" i="25"/>
  <c r="C514" i="25"/>
  <c r="E514" i="25"/>
  <c r="L514" i="25"/>
  <c r="Q515" i="25"/>
  <c r="A515" i="25"/>
  <c r="R515" i="25"/>
  <c r="S515" i="25"/>
  <c r="P516" i="25"/>
  <c r="K515" i="25"/>
  <c r="M515" i="25"/>
  <c r="C515" i="25"/>
  <c r="E515" i="25"/>
  <c r="L515" i="25"/>
  <c r="D264" i="25"/>
  <c r="F264" i="25"/>
  <c r="B265" i="25"/>
  <c r="T264" i="25"/>
  <c r="A516" i="25"/>
  <c r="R516" i="25"/>
  <c r="P517" i="25"/>
  <c r="Q516" i="25"/>
  <c r="S516" i="25"/>
  <c r="K516" i="25"/>
  <c r="M516" i="25"/>
  <c r="C516" i="25"/>
  <c r="E516" i="25"/>
  <c r="L516" i="25"/>
  <c r="Q517" i="25"/>
  <c r="S517" i="25"/>
  <c r="P518" i="25"/>
  <c r="A517" i="25"/>
  <c r="R517" i="25"/>
  <c r="K517" i="25"/>
  <c r="M517" i="25"/>
  <c r="C517" i="25"/>
  <c r="E517" i="25"/>
  <c r="L517" i="25"/>
  <c r="D265" i="25"/>
  <c r="F265" i="25"/>
  <c r="Q518" i="25"/>
  <c r="P519" i="25"/>
  <c r="S518" i="25"/>
  <c r="A518" i="25"/>
  <c r="R518" i="25"/>
  <c r="K518" i="25"/>
  <c r="M518" i="25"/>
  <c r="C518" i="25"/>
  <c r="E518" i="25"/>
  <c r="L518" i="25"/>
  <c r="T265" i="25"/>
  <c r="B266" i="25"/>
  <c r="R519" i="25"/>
  <c r="Q519" i="25"/>
  <c r="S519" i="25"/>
  <c r="A519" i="25"/>
  <c r="P520" i="25"/>
  <c r="K519" i="25"/>
  <c r="M519" i="25"/>
  <c r="C519" i="25"/>
  <c r="E519" i="25"/>
  <c r="L519" i="25"/>
  <c r="D266" i="25"/>
  <c r="F266" i="25"/>
  <c r="T266" i="25"/>
  <c r="B267" i="25"/>
  <c r="A520" i="25"/>
  <c r="R520" i="25"/>
  <c r="Q520" i="25"/>
  <c r="S520" i="25"/>
  <c r="P521" i="25"/>
  <c r="K520" i="25"/>
  <c r="M520" i="25"/>
  <c r="C520" i="25"/>
  <c r="E520" i="25"/>
  <c r="L520" i="25"/>
  <c r="F267" i="25"/>
  <c r="D267" i="25"/>
  <c r="Q521" i="25"/>
  <c r="R521" i="25"/>
  <c r="P522" i="25"/>
  <c r="S521" i="25"/>
  <c r="A521" i="25"/>
  <c r="K521" i="25"/>
  <c r="M521" i="25"/>
  <c r="C521" i="25"/>
  <c r="E521" i="25"/>
  <c r="L521" i="25"/>
  <c r="R522" i="25"/>
  <c r="A522" i="25"/>
  <c r="P523" i="25"/>
  <c r="S522" i="25"/>
  <c r="Q522" i="25"/>
  <c r="K522" i="25"/>
  <c r="M522" i="25"/>
  <c r="C522" i="25"/>
  <c r="E522" i="25"/>
  <c r="L522" i="25"/>
  <c r="T267" i="25"/>
  <c r="B268" i="25"/>
  <c r="Q523" i="25"/>
  <c r="R523" i="25"/>
  <c r="A523" i="25"/>
  <c r="S523" i="25"/>
  <c r="P524" i="25"/>
  <c r="K523" i="25"/>
  <c r="M523" i="25"/>
  <c r="C523" i="25"/>
  <c r="E523" i="25"/>
  <c r="L523" i="25"/>
  <c r="D268" i="25"/>
  <c r="F268" i="25"/>
  <c r="T268" i="25"/>
  <c r="B269" i="25"/>
  <c r="S524" i="25"/>
  <c r="A524" i="25"/>
  <c r="Q524" i="25"/>
  <c r="P525" i="25"/>
  <c r="R524" i="25"/>
  <c r="K524" i="25"/>
  <c r="M524" i="25"/>
  <c r="C524" i="25"/>
  <c r="E524" i="25"/>
  <c r="L524" i="25"/>
  <c r="A525" i="25"/>
  <c r="Q525" i="25"/>
  <c r="R525" i="25"/>
  <c r="S525" i="25"/>
  <c r="P526" i="25"/>
  <c r="K525" i="25"/>
  <c r="M525" i="25"/>
  <c r="C525" i="25"/>
  <c r="E525" i="25"/>
  <c r="L525" i="25"/>
  <c r="F269" i="25"/>
  <c r="D269" i="25"/>
  <c r="B270" i="25"/>
  <c r="T269" i="25"/>
  <c r="A526" i="25"/>
  <c r="P527" i="25"/>
  <c r="Q526" i="25"/>
  <c r="S526" i="25"/>
  <c r="R526" i="25"/>
  <c r="K526" i="25"/>
  <c r="M526" i="25"/>
  <c r="C526" i="25"/>
  <c r="E526" i="25"/>
  <c r="L526" i="25"/>
  <c r="P528" i="25"/>
  <c r="S527" i="25"/>
  <c r="A527" i="25"/>
  <c r="Q527" i="25"/>
  <c r="R527" i="25"/>
  <c r="K527" i="25"/>
  <c r="M527" i="25"/>
  <c r="C527" i="25"/>
  <c r="E527" i="25"/>
  <c r="L527" i="25"/>
  <c r="F270" i="25"/>
  <c r="D270" i="25"/>
  <c r="B271" i="25"/>
  <c r="T270" i="25"/>
  <c r="Q528" i="25"/>
  <c r="A528" i="25"/>
  <c r="S528" i="25"/>
  <c r="R528" i="25"/>
  <c r="P529" i="25"/>
  <c r="K528" i="25"/>
  <c r="M528" i="25"/>
  <c r="C528" i="25"/>
  <c r="E528" i="25"/>
  <c r="L528" i="25"/>
  <c r="R529" i="25"/>
  <c r="P530" i="25"/>
  <c r="A529" i="25"/>
  <c r="Q529" i="25"/>
  <c r="S529" i="25"/>
  <c r="K529" i="25"/>
  <c r="M529" i="25"/>
  <c r="C529" i="25"/>
  <c r="E529" i="25"/>
  <c r="L529" i="25"/>
  <c r="F271" i="25"/>
  <c r="D271" i="25"/>
  <c r="P531" i="25"/>
  <c r="R530" i="25"/>
  <c r="Q530" i="25"/>
  <c r="A530" i="25"/>
  <c r="S530" i="25"/>
  <c r="K530" i="25"/>
  <c r="M530" i="25"/>
  <c r="C530" i="25"/>
  <c r="E530" i="25"/>
  <c r="L530" i="25"/>
  <c r="T271" i="25"/>
  <c r="B272" i="25"/>
  <c r="F272" i="25"/>
  <c r="D272" i="25"/>
  <c r="Q531" i="25"/>
  <c r="S531" i="25"/>
  <c r="A531" i="25"/>
  <c r="P532" i="25"/>
  <c r="R531" i="25"/>
  <c r="K531" i="25"/>
  <c r="M531" i="25"/>
  <c r="C531" i="25"/>
  <c r="E531" i="25"/>
  <c r="L531" i="25"/>
  <c r="Q532" i="25"/>
  <c r="P533" i="25"/>
  <c r="A532" i="25"/>
  <c r="R532" i="25"/>
  <c r="S532" i="25"/>
  <c r="K532" i="25"/>
  <c r="M532" i="25"/>
  <c r="C532" i="25"/>
  <c r="E532" i="25"/>
  <c r="L532" i="25"/>
  <c r="T272" i="25"/>
  <c r="B273" i="25"/>
  <c r="R533" i="25"/>
  <c r="Q533" i="25"/>
  <c r="A533" i="25"/>
  <c r="S533" i="25"/>
  <c r="P534" i="25"/>
  <c r="K533" i="25"/>
  <c r="M533" i="25"/>
  <c r="C533" i="25"/>
  <c r="E533" i="25"/>
  <c r="L533" i="25"/>
  <c r="D273" i="25"/>
  <c r="F273" i="25"/>
  <c r="T273" i="25"/>
  <c r="B274" i="25"/>
  <c r="A534" i="25"/>
  <c r="R534" i="25"/>
  <c r="S534" i="25"/>
  <c r="P535" i="25"/>
  <c r="Q534" i="25"/>
  <c r="K534" i="25"/>
  <c r="M534" i="25"/>
  <c r="C534" i="25"/>
  <c r="E534" i="25"/>
  <c r="L534" i="25"/>
  <c r="A535" i="25"/>
  <c r="P536" i="25"/>
  <c r="S535" i="25"/>
  <c r="Q535" i="25"/>
  <c r="R535" i="25"/>
  <c r="K535" i="25"/>
  <c r="M535" i="25"/>
  <c r="C535" i="25"/>
  <c r="E535" i="25"/>
  <c r="L535" i="25"/>
  <c r="D274" i="25"/>
  <c r="F274" i="25"/>
  <c r="Q536" i="25"/>
  <c r="A536" i="25"/>
  <c r="S536" i="25"/>
  <c r="R536" i="25"/>
  <c r="P537" i="25"/>
  <c r="K536" i="25"/>
  <c r="M536" i="25"/>
  <c r="C536" i="25"/>
  <c r="E536" i="25"/>
  <c r="L536" i="25"/>
  <c r="T274" i="25"/>
  <c r="B275" i="25"/>
  <c r="D275" i="25"/>
  <c r="F275" i="25"/>
  <c r="P538" i="25"/>
  <c r="Q537" i="25"/>
  <c r="S537" i="25"/>
  <c r="A537" i="25"/>
  <c r="R537" i="25"/>
  <c r="K537" i="25"/>
  <c r="M537" i="25"/>
  <c r="C537" i="25"/>
  <c r="E537" i="25"/>
  <c r="L537" i="25"/>
  <c r="P539" i="25"/>
  <c r="R538" i="25"/>
  <c r="A538" i="25"/>
  <c r="Q538" i="25"/>
  <c r="S538" i="25"/>
  <c r="K538" i="25"/>
  <c r="M538" i="25"/>
  <c r="C538" i="25"/>
  <c r="E538" i="25"/>
  <c r="L538" i="25"/>
  <c r="T275" i="25"/>
  <c r="B276" i="25"/>
  <c r="F276" i="25"/>
  <c r="D276" i="25"/>
  <c r="R539" i="25"/>
  <c r="Q539" i="25"/>
  <c r="P540" i="25"/>
  <c r="A539" i="25"/>
  <c r="S539" i="25"/>
  <c r="K539" i="25"/>
  <c r="M539" i="25"/>
  <c r="C539" i="25"/>
  <c r="E539" i="25"/>
  <c r="L539" i="25"/>
  <c r="A540" i="25"/>
  <c r="R540" i="25"/>
  <c r="S540" i="25"/>
  <c r="Q540" i="25"/>
  <c r="P541" i="25"/>
  <c r="K540" i="25"/>
  <c r="M540" i="25"/>
  <c r="C540" i="25"/>
  <c r="E540" i="25"/>
  <c r="L540" i="25"/>
  <c r="B277" i="25"/>
  <c r="T276" i="25"/>
  <c r="D277" i="25"/>
  <c r="F277" i="25"/>
  <c r="Q541" i="25"/>
  <c r="P542" i="25"/>
  <c r="S541" i="25"/>
  <c r="A541" i="25"/>
  <c r="R541" i="25"/>
  <c r="K541" i="25"/>
  <c r="M541" i="25"/>
  <c r="C541" i="25"/>
  <c r="E541" i="25"/>
  <c r="L541" i="25"/>
  <c r="P543" i="25"/>
  <c r="A542" i="25"/>
  <c r="R542" i="25"/>
  <c r="Q542" i="25"/>
  <c r="S542" i="25"/>
  <c r="K542" i="25"/>
  <c r="M542" i="25"/>
  <c r="C542" i="25"/>
  <c r="E542" i="25"/>
  <c r="L542" i="25"/>
  <c r="T277" i="25"/>
  <c r="B278" i="25"/>
  <c r="D278" i="25"/>
  <c r="F278" i="25"/>
  <c r="S543" i="25"/>
  <c r="R543" i="25"/>
  <c r="P544" i="25"/>
  <c r="A543" i="25"/>
  <c r="Q543" i="25"/>
  <c r="K543" i="25"/>
  <c r="M543" i="25"/>
  <c r="C543" i="25"/>
  <c r="E543" i="25"/>
  <c r="L543" i="25"/>
  <c r="T278" i="25"/>
  <c r="B279" i="25"/>
  <c r="S544" i="25"/>
  <c r="R544" i="25"/>
  <c r="Q544" i="25"/>
  <c r="P545" i="25"/>
  <c r="A544" i="25"/>
  <c r="K544" i="25"/>
  <c r="M544" i="25"/>
  <c r="C544" i="25"/>
  <c r="E544" i="25"/>
  <c r="L544" i="25"/>
  <c r="R545" i="25"/>
  <c r="S545" i="25"/>
  <c r="P546" i="25"/>
  <c r="A545" i="25"/>
  <c r="Q545" i="25"/>
  <c r="K545" i="25"/>
  <c r="M545" i="25"/>
  <c r="C545" i="25"/>
  <c r="E545" i="25"/>
  <c r="L545" i="25"/>
  <c r="F279" i="25"/>
  <c r="D279" i="25"/>
  <c r="R546" i="25"/>
  <c r="S546" i="25"/>
  <c r="A546" i="25"/>
  <c r="Q546" i="25"/>
  <c r="P547" i="25"/>
  <c r="K546" i="25"/>
  <c r="M546" i="25"/>
  <c r="C546" i="25"/>
  <c r="E546" i="25"/>
  <c r="L546" i="25"/>
  <c r="T279" i="25"/>
  <c r="B280" i="25"/>
  <c r="D280" i="25"/>
  <c r="F280" i="25"/>
  <c r="S547" i="25"/>
  <c r="R547" i="25"/>
  <c r="P548" i="25"/>
  <c r="A547" i="25"/>
  <c r="Q547" i="25"/>
  <c r="K547" i="25"/>
  <c r="M547" i="25"/>
  <c r="C547" i="25"/>
  <c r="E547" i="25"/>
  <c r="L547" i="25"/>
  <c r="T280" i="25"/>
  <c r="B281" i="25"/>
  <c r="P549" i="25"/>
  <c r="A548" i="25"/>
  <c r="S548" i="25"/>
  <c r="Q548" i="25"/>
  <c r="R548" i="25"/>
  <c r="K548" i="25"/>
  <c r="M548" i="25"/>
  <c r="C548" i="25"/>
  <c r="E548" i="25"/>
  <c r="L548" i="25"/>
  <c r="P550" i="25"/>
  <c r="R549" i="25"/>
  <c r="Q549" i="25"/>
  <c r="S549" i="25"/>
  <c r="A549" i="25"/>
  <c r="K549" i="25"/>
  <c r="M549" i="25"/>
  <c r="C549" i="25"/>
  <c r="E549" i="25"/>
  <c r="L549" i="25"/>
  <c r="F281" i="25"/>
  <c r="D281" i="25"/>
  <c r="B282" i="25"/>
  <c r="T281" i="25"/>
  <c r="A550" i="25"/>
  <c r="P551" i="25"/>
  <c r="Q550" i="25"/>
  <c r="R550" i="25"/>
  <c r="S550" i="25"/>
  <c r="K550" i="25"/>
  <c r="M550" i="25"/>
  <c r="C550" i="25"/>
  <c r="E550" i="25"/>
  <c r="L550" i="25"/>
  <c r="P552" i="25"/>
  <c r="R551" i="25"/>
  <c r="A551" i="25"/>
  <c r="Q551" i="25"/>
  <c r="S551" i="25"/>
  <c r="K551" i="25"/>
  <c r="M551" i="25"/>
  <c r="C551" i="25"/>
  <c r="E551" i="25"/>
  <c r="L551" i="25"/>
  <c r="F282" i="25"/>
  <c r="D282" i="25"/>
  <c r="T282" i="25"/>
  <c r="B283" i="25"/>
  <c r="Q552" i="25"/>
  <c r="S552" i="25"/>
  <c r="A552" i="25"/>
  <c r="P553" i="25"/>
  <c r="R552" i="25"/>
  <c r="K552" i="25"/>
  <c r="M552" i="25"/>
  <c r="C552" i="25"/>
  <c r="E552" i="25"/>
  <c r="L552" i="25"/>
  <c r="A553" i="25"/>
  <c r="S553" i="25"/>
  <c r="Q553" i="25"/>
  <c r="P554" i="25"/>
  <c r="R553" i="25"/>
  <c r="K553" i="25"/>
  <c r="M553" i="25"/>
  <c r="C553" i="25"/>
  <c r="E553" i="25"/>
  <c r="L553" i="25"/>
  <c r="D283" i="25"/>
  <c r="F283" i="25"/>
  <c r="S554" i="25"/>
  <c r="Q554" i="25"/>
  <c r="A554" i="25"/>
  <c r="P555" i="25"/>
  <c r="R554" i="25"/>
  <c r="K554" i="25"/>
  <c r="M554" i="25"/>
  <c r="C554" i="25"/>
  <c r="E554" i="25"/>
  <c r="L554" i="25"/>
  <c r="T283" i="25"/>
  <c r="B284" i="25"/>
  <c r="A555" i="25"/>
  <c r="R555" i="25"/>
  <c r="Q555" i="25"/>
  <c r="S555" i="25"/>
  <c r="P556" i="25"/>
  <c r="K555" i="25"/>
  <c r="M555" i="25"/>
  <c r="C555" i="25"/>
  <c r="E555" i="25"/>
  <c r="L555" i="25"/>
  <c r="F284" i="25"/>
  <c r="D284" i="25"/>
  <c r="B285" i="25"/>
  <c r="T284" i="25"/>
  <c r="S556" i="25"/>
  <c r="P557" i="25"/>
  <c r="A556" i="25"/>
  <c r="Q556" i="25"/>
  <c r="R556" i="25"/>
  <c r="K556" i="25"/>
  <c r="M556" i="25"/>
  <c r="C556" i="25"/>
  <c r="E556" i="25"/>
  <c r="L556" i="25"/>
  <c r="P558" i="25"/>
  <c r="Q557" i="25"/>
  <c r="A557" i="25"/>
  <c r="S557" i="25"/>
  <c r="R557" i="25"/>
  <c r="K557" i="25"/>
  <c r="M557" i="25"/>
  <c r="C557" i="25"/>
  <c r="E557" i="25"/>
  <c r="L557" i="25"/>
  <c r="F285" i="25"/>
  <c r="D285" i="25"/>
  <c r="B286" i="25"/>
  <c r="T285" i="25"/>
  <c r="R558" i="25"/>
  <c r="Q558" i="25"/>
  <c r="A558" i="25"/>
  <c r="S558" i="25"/>
  <c r="P559" i="25"/>
  <c r="K558" i="25"/>
  <c r="M558" i="25"/>
  <c r="C558" i="25"/>
  <c r="E558" i="25"/>
  <c r="L558" i="25"/>
  <c r="Q559" i="25"/>
  <c r="S559" i="25"/>
  <c r="R559" i="25"/>
  <c r="P560" i="25"/>
  <c r="A559" i="25"/>
  <c r="K559" i="25"/>
  <c r="M559" i="25"/>
  <c r="C559" i="25"/>
  <c r="E559" i="25"/>
  <c r="L559" i="25"/>
  <c r="D286" i="25"/>
  <c r="F286" i="25"/>
  <c r="R560" i="25"/>
  <c r="S560" i="25"/>
  <c r="Q560" i="25"/>
  <c r="A560" i="25"/>
  <c r="P561" i="25"/>
  <c r="K560" i="25"/>
  <c r="M560" i="25"/>
  <c r="C560" i="25"/>
  <c r="E560" i="25"/>
  <c r="L560" i="25"/>
  <c r="T286" i="25"/>
  <c r="B287" i="25"/>
  <c r="D287" i="25"/>
  <c r="F287" i="25"/>
  <c r="A561" i="25"/>
  <c r="R561" i="25"/>
  <c r="S561" i="25"/>
  <c r="Q561" i="25"/>
  <c r="P562" i="25"/>
  <c r="K561" i="25"/>
  <c r="M561" i="25"/>
  <c r="C561" i="25"/>
  <c r="E561" i="25"/>
  <c r="L561" i="25"/>
  <c r="P563" i="25"/>
  <c r="R562" i="25"/>
  <c r="S562" i="25"/>
  <c r="A562" i="25"/>
  <c r="Q562" i="25"/>
  <c r="K562" i="25"/>
  <c r="M562" i="25"/>
  <c r="C562" i="25"/>
  <c r="E562" i="25"/>
  <c r="L562" i="25"/>
  <c r="T287" i="25"/>
  <c r="B288" i="25"/>
  <c r="F288" i="25"/>
  <c r="D288" i="25"/>
  <c r="S563" i="25"/>
  <c r="A563" i="25"/>
  <c r="R563" i="25"/>
  <c r="Q563" i="25"/>
  <c r="P564" i="25"/>
  <c r="K563" i="25"/>
  <c r="M563" i="25"/>
  <c r="C563" i="25"/>
  <c r="E563" i="25"/>
  <c r="L563" i="25"/>
  <c r="S564" i="25"/>
  <c r="Q564" i="25"/>
  <c r="R564" i="25"/>
  <c r="P565" i="25"/>
  <c r="A564" i="25"/>
  <c r="K564" i="25"/>
  <c r="M564" i="25"/>
  <c r="C564" i="25"/>
  <c r="E564" i="25"/>
  <c r="L564" i="25"/>
  <c r="B289" i="25"/>
  <c r="T288" i="25"/>
  <c r="S565" i="25"/>
  <c r="Q565" i="25"/>
  <c r="R565" i="25"/>
  <c r="P566" i="25"/>
  <c r="A565" i="25"/>
  <c r="K565" i="25"/>
  <c r="M565" i="25"/>
  <c r="C565" i="25"/>
  <c r="E565" i="25"/>
  <c r="L565" i="25"/>
  <c r="D289" i="25"/>
  <c r="F289" i="25"/>
  <c r="R566" i="25"/>
  <c r="A566" i="25"/>
  <c r="P567" i="25"/>
  <c r="Q566" i="25"/>
  <c r="S566" i="25"/>
  <c r="K566" i="25"/>
  <c r="M566" i="25"/>
  <c r="C566" i="25"/>
  <c r="E566" i="25"/>
  <c r="L566" i="25"/>
  <c r="B290" i="25"/>
  <c r="T289" i="25"/>
  <c r="D290" i="25"/>
  <c r="F290" i="25"/>
  <c r="R567" i="25"/>
  <c r="A567" i="25"/>
  <c r="S567" i="25"/>
  <c r="Q567" i="25"/>
  <c r="P568" i="25"/>
  <c r="K567" i="25"/>
  <c r="M567" i="25"/>
  <c r="C567" i="25"/>
  <c r="E567" i="25"/>
  <c r="L567" i="25"/>
  <c r="T290" i="25"/>
  <c r="B291" i="25"/>
  <c r="R568" i="25"/>
  <c r="S568" i="25"/>
  <c r="P569" i="25"/>
  <c r="Q568" i="25"/>
  <c r="A568" i="25"/>
  <c r="K568" i="25"/>
  <c r="M568" i="25"/>
  <c r="C568" i="25"/>
  <c r="E568" i="25"/>
  <c r="L568" i="25"/>
  <c r="F291" i="25"/>
  <c r="D291" i="25"/>
  <c r="R569" i="25"/>
  <c r="S569" i="25"/>
  <c r="Q569" i="25"/>
  <c r="P570" i="25"/>
  <c r="A569" i="25"/>
  <c r="K569" i="25"/>
  <c r="M569" i="25"/>
  <c r="C569" i="25"/>
  <c r="E569" i="25"/>
  <c r="L569" i="25"/>
  <c r="Q570" i="25"/>
  <c r="R570" i="25"/>
  <c r="P571" i="25"/>
  <c r="A570" i="25"/>
  <c r="S570" i="25"/>
  <c r="K570" i="25"/>
  <c r="M570" i="25"/>
  <c r="C570" i="25"/>
  <c r="E570" i="25"/>
  <c r="L570" i="25"/>
  <c r="B292" i="25"/>
  <c r="T291" i="25"/>
  <c r="P572" i="25"/>
  <c r="S571" i="25"/>
  <c r="Q571" i="25"/>
  <c r="A571" i="25"/>
  <c r="R571" i="25"/>
  <c r="K571" i="25"/>
  <c r="M571" i="25"/>
  <c r="C571" i="25"/>
  <c r="E571" i="25"/>
  <c r="L571" i="25"/>
  <c r="F292" i="25"/>
  <c r="D292" i="25"/>
  <c r="T292" i="25"/>
  <c r="B293" i="25"/>
  <c r="A572" i="25"/>
  <c r="S572" i="25"/>
  <c r="P573" i="25"/>
  <c r="Q572" i="25"/>
  <c r="R572" i="25"/>
  <c r="K572" i="25"/>
  <c r="M572" i="25"/>
  <c r="C572" i="25"/>
  <c r="E572" i="25"/>
  <c r="L572" i="25"/>
  <c r="F293" i="25"/>
  <c r="D293" i="25"/>
  <c r="R573" i="25"/>
  <c r="Q573" i="25"/>
  <c r="S573" i="25"/>
  <c r="P574" i="25"/>
  <c r="A573" i="25"/>
  <c r="K573" i="25"/>
  <c r="M573" i="25"/>
  <c r="C573" i="25"/>
  <c r="E573" i="25"/>
  <c r="L573" i="25"/>
  <c r="S574" i="25"/>
  <c r="A574" i="25"/>
  <c r="P575" i="25"/>
  <c r="R574" i="25"/>
  <c r="Q574" i="25"/>
  <c r="K574" i="25"/>
  <c r="M574" i="25"/>
  <c r="C574" i="25"/>
  <c r="E574" i="25"/>
  <c r="L574" i="25"/>
  <c r="B294" i="25"/>
  <c r="T293" i="25"/>
  <c r="F294" i="25"/>
  <c r="D294" i="25"/>
  <c r="R575" i="25"/>
  <c r="Q575" i="25"/>
  <c r="S575" i="25"/>
  <c r="P576" i="25"/>
  <c r="A575" i="25"/>
  <c r="K575" i="25"/>
  <c r="M575" i="25"/>
  <c r="C575" i="25"/>
  <c r="E575" i="25"/>
  <c r="L575" i="25"/>
  <c r="Q576" i="25"/>
  <c r="R576" i="25"/>
  <c r="A576" i="25"/>
  <c r="S576" i="25"/>
  <c r="P577" i="25"/>
  <c r="K576" i="25"/>
  <c r="M576" i="25"/>
  <c r="C576" i="25"/>
  <c r="E576" i="25"/>
  <c r="L576" i="25"/>
  <c r="B295" i="25"/>
  <c r="T294" i="25"/>
  <c r="F295" i="25"/>
  <c r="D295" i="25"/>
  <c r="A577" i="25"/>
  <c r="S577" i="25"/>
  <c r="P578" i="25"/>
  <c r="R577" i="25"/>
  <c r="Q577" i="25"/>
  <c r="K577" i="25"/>
  <c r="M577" i="25"/>
  <c r="C577" i="25"/>
  <c r="E577" i="25"/>
  <c r="L577" i="25"/>
  <c r="A578" i="25"/>
  <c r="S578" i="25"/>
  <c r="R578" i="25"/>
  <c r="P579" i="25"/>
  <c r="Q578" i="25"/>
  <c r="K578" i="25"/>
  <c r="M578" i="25"/>
  <c r="C578" i="25"/>
  <c r="E578" i="25"/>
  <c r="L578" i="25"/>
  <c r="B296" i="25"/>
  <c r="T295" i="25"/>
  <c r="F296" i="25"/>
  <c r="D296" i="25"/>
  <c r="P580" i="25"/>
  <c r="Q579" i="25"/>
  <c r="S579" i="25"/>
  <c r="A579" i="25"/>
  <c r="R579" i="25"/>
  <c r="K579" i="25"/>
  <c r="M579" i="25"/>
  <c r="C579" i="25"/>
  <c r="E579" i="25"/>
  <c r="L579" i="25"/>
  <c r="A580" i="25"/>
  <c r="P581" i="25"/>
  <c r="Q580" i="25"/>
  <c r="S580" i="25"/>
  <c r="R580" i="25"/>
  <c r="K580" i="25"/>
  <c r="M580" i="25"/>
  <c r="C580" i="25"/>
  <c r="E580" i="25"/>
  <c r="L580" i="25"/>
  <c r="B297" i="25"/>
  <c r="T296" i="25"/>
  <c r="F297" i="25"/>
  <c r="D297" i="25"/>
  <c r="R581" i="25"/>
  <c r="Q581" i="25"/>
  <c r="A581" i="25"/>
  <c r="S581" i="25"/>
  <c r="P582" i="25"/>
  <c r="K581" i="25"/>
  <c r="M581" i="25"/>
  <c r="C581" i="25"/>
  <c r="E581" i="25"/>
  <c r="L581" i="25"/>
  <c r="R582" i="25"/>
  <c r="Q582" i="25"/>
  <c r="A582" i="25"/>
  <c r="P583" i="25"/>
  <c r="S582" i="25"/>
  <c r="K582" i="25"/>
  <c r="M582" i="25"/>
  <c r="C582" i="25"/>
  <c r="E582" i="25"/>
  <c r="L582" i="25"/>
  <c r="B298" i="25"/>
  <c r="T297" i="25"/>
  <c r="A583" i="25"/>
  <c r="R583" i="25"/>
  <c r="S583" i="25"/>
  <c r="Q583" i="25"/>
  <c r="P584" i="25"/>
  <c r="K583" i="25"/>
  <c r="M583" i="25"/>
  <c r="C583" i="25"/>
  <c r="E583" i="25"/>
  <c r="L583" i="25"/>
  <c r="F298" i="25"/>
  <c r="D298" i="25"/>
  <c r="T298" i="25"/>
  <c r="B299" i="25"/>
  <c r="R584" i="25"/>
  <c r="Q584" i="25"/>
  <c r="A584" i="25"/>
  <c r="S584" i="25"/>
  <c r="P585" i="25"/>
  <c r="K584" i="25"/>
  <c r="M584" i="25"/>
  <c r="C584" i="25"/>
  <c r="E584" i="25"/>
  <c r="L584" i="25"/>
  <c r="R585" i="25"/>
  <c r="Q585" i="25"/>
  <c r="S585" i="25"/>
  <c r="P586" i="25"/>
  <c r="A585" i="25"/>
  <c r="K585" i="25"/>
  <c r="M585" i="25"/>
  <c r="C585" i="25"/>
  <c r="E585" i="25"/>
  <c r="L585" i="25"/>
  <c r="F299" i="25"/>
  <c r="D299" i="25"/>
  <c r="Q586" i="25"/>
  <c r="A586" i="25"/>
  <c r="P587" i="25"/>
  <c r="S586" i="25"/>
  <c r="R586" i="25"/>
  <c r="K586" i="25"/>
  <c r="M586" i="25"/>
  <c r="C586" i="25"/>
  <c r="E586" i="25"/>
  <c r="L586" i="25"/>
  <c r="B300" i="25"/>
  <c r="T299" i="25"/>
  <c r="F300" i="25"/>
  <c r="D300" i="25"/>
  <c r="S587" i="25"/>
  <c r="P588" i="25"/>
  <c r="Q587" i="25"/>
  <c r="R587" i="25"/>
  <c r="A587" i="25"/>
  <c r="K587" i="25"/>
  <c r="M587" i="25"/>
  <c r="C587" i="25"/>
  <c r="E587" i="25"/>
  <c r="L587" i="25"/>
  <c r="R588" i="25"/>
  <c r="P589" i="25"/>
  <c r="A588" i="25"/>
  <c r="S588" i="25"/>
  <c r="Q588" i="25"/>
  <c r="K588" i="25"/>
  <c r="M588" i="25"/>
  <c r="C588" i="25"/>
  <c r="E588" i="25"/>
  <c r="L588" i="25"/>
  <c r="B301" i="25"/>
  <c r="T300" i="25"/>
  <c r="F301" i="25"/>
  <c r="D301" i="25"/>
  <c r="R589" i="25"/>
  <c r="P590" i="25"/>
  <c r="Q589" i="25"/>
  <c r="S589" i="25"/>
  <c r="A589" i="25"/>
  <c r="K589" i="25"/>
  <c r="M589" i="25"/>
  <c r="C589" i="25"/>
  <c r="E589" i="25"/>
  <c r="L589" i="25"/>
  <c r="Q590" i="25"/>
  <c r="S590" i="25"/>
  <c r="P591" i="25"/>
  <c r="A590" i="25"/>
  <c r="R590" i="25"/>
  <c r="K590" i="25"/>
  <c r="M590" i="25"/>
  <c r="C590" i="25"/>
  <c r="E590" i="25"/>
  <c r="L590" i="25"/>
  <c r="T301" i="25"/>
  <c r="B302" i="25"/>
  <c r="P592" i="25"/>
  <c r="Q591" i="25"/>
  <c r="R591" i="25"/>
  <c r="S591" i="25"/>
  <c r="A591" i="25"/>
  <c r="K591" i="25"/>
  <c r="M591" i="25"/>
  <c r="C591" i="25"/>
  <c r="E591" i="25"/>
  <c r="L591" i="25"/>
  <c r="F302" i="25"/>
  <c r="D302" i="25"/>
  <c r="T302" i="25"/>
  <c r="B303" i="25"/>
  <c r="S592" i="25"/>
  <c r="P593" i="25"/>
  <c r="A592" i="25"/>
  <c r="Q592" i="25"/>
  <c r="R592" i="25"/>
  <c r="K592" i="25"/>
  <c r="M592" i="25"/>
  <c r="C592" i="25"/>
  <c r="E592" i="25"/>
  <c r="L592" i="25"/>
  <c r="P594" i="25"/>
  <c r="S593" i="25"/>
  <c r="A593" i="25"/>
  <c r="Q593" i="25"/>
  <c r="R593" i="25"/>
  <c r="K593" i="25"/>
  <c r="M593" i="25"/>
  <c r="C593" i="25"/>
  <c r="E593" i="25"/>
  <c r="L593" i="25"/>
  <c r="F303" i="25"/>
  <c r="D303" i="25"/>
  <c r="T303" i="25"/>
  <c r="B304" i="25"/>
  <c r="Q594" i="25"/>
  <c r="S594" i="25"/>
  <c r="A594" i="25"/>
  <c r="P595" i="25"/>
  <c r="R594" i="25"/>
  <c r="K594" i="25"/>
  <c r="M594" i="25"/>
  <c r="C594" i="25"/>
  <c r="E594" i="25"/>
  <c r="L594" i="25"/>
  <c r="D304" i="25"/>
  <c r="F304" i="25"/>
  <c r="S595" i="25"/>
  <c r="P596" i="25"/>
  <c r="R595" i="25"/>
  <c r="A595" i="25"/>
  <c r="Q595" i="25"/>
  <c r="K595" i="25"/>
  <c r="M595" i="25"/>
  <c r="C595" i="25"/>
  <c r="E595" i="25"/>
  <c r="L595" i="25"/>
  <c r="S596" i="25"/>
  <c r="Q596" i="25"/>
  <c r="A596" i="25"/>
  <c r="P597" i="25"/>
  <c r="R596" i="25"/>
  <c r="K596" i="25"/>
  <c r="M596" i="25"/>
  <c r="C596" i="25"/>
  <c r="E596" i="25"/>
  <c r="L596" i="25"/>
  <c r="B305" i="25"/>
  <c r="T304" i="25"/>
  <c r="R597" i="25"/>
  <c r="S597" i="25"/>
  <c r="P598" i="25"/>
  <c r="A597" i="25"/>
  <c r="Q597" i="25"/>
  <c r="K597" i="25"/>
  <c r="M597" i="25"/>
  <c r="C597" i="25"/>
  <c r="E597" i="25"/>
  <c r="L597" i="25"/>
  <c r="F305" i="25"/>
  <c r="D305" i="25"/>
  <c r="S598" i="25"/>
  <c r="Q598" i="25"/>
  <c r="P599" i="25"/>
  <c r="R598" i="25"/>
  <c r="A598" i="25"/>
  <c r="K598" i="25"/>
  <c r="M598" i="25"/>
  <c r="C598" i="25"/>
  <c r="E598" i="25"/>
  <c r="L598" i="25"/>
  <c r="T305" i="25"/>
  <c r="B306" i="25"/>
  <c r="P600" i="25"/>
  <c r="S599" i="25"/>
  <c r="Q599" i="25"/>
  <c r="A599" i="25"/>
  <c r="R599" i="25"/>
  <c r="K599" i="25"/>
  <c r="M599" i="25"/>
  <c r="C599" i="25"/>
  <c r="E599" i="25"/>
  <c r="L599" i="25"/>
  <c r="D306" i="25"/>
  <c r="F306" i="25"/>
  <c r="B307" i="25"/>
  <c r="T306" i="25"/>
  <c r="S600" i="25"/>
  <c r="P601" i="25"/>
  <c r="A600" i="25"/>
  <c r="R600" i="25"/>
  <c r="Q600" i="25"/>
  <c r="K600" i="25"/>
  <c r="M600" i="25"/>
  <c r="C600" i="25"/>
  <c r="E600" i="25"/>
  <c r="L600" i="25"/>
  <c r="P602" i="25"/>
  <c r="Q601" i="25"/>
  <c r="S601" i="25"/>
  <c r="R601" i="25"/>
  <c r="A601" i="25"/>
  <c r="K601" i="25"/>
  <c r="M601" i="25"/>
  <c r="C601" i="25"/>
  <c r="E601" i="25"/>
  <c r="L601" i="25"/>
  <c r="D307" i="25"/>
  <c r="F307" i="25"/>
  <c r="T307" i="25"/>
  <c r="B308" i="25"/>
  <c r="Q602" i="25"/>
  <c r="P603" i="25"/>
  <c r="S602" i="25"/>
  <c r="A602" i="25"/>
  <c r="R602" i="25"/>
  <c r="K602" i="25"/>
  <c r="M602" i="25"/>
  <c r="C602" i="25"/>
  <c r="E602" i="25"/>
  <c r="L602" i="25"/>
  <c r="P604" i="25"/>
  <c r="A603" i="25"/>
  <c r="S603" i="25"/>
  <c r="Q603" i="25"/>
  <c r="R603" i="25"/>
  <c r="K603" i="25"/>
  <c r="M603" i="25"/>
  <c r="C603" i="25"/>
  <c r="E603" i="25"/>
  <c r="L603" i="25"/>
  <c r="D308" i="25"/>
  <c r="F308" i="25"/>
  <c r="T308" i="25"/>
  <c r="B309" i="25"/>
  <c r="A604" i="25"/>
  <c r="R604" i="25"/>
  <c r="S604" i="25"/>
  <c r="Q604" i="25"/>
  <c r="P605" i="25"/>
  <c r="K604" i="25"/>
  <c r="M604" i="25"/>
  <c r="C604" i="25"/>
  <c r="E604" i="25"/>
  <c r="L604" i="25"/>
  <c r="A605" i="25"/>
  <c r="P606" i="25"/>
  <c r="S605" i="25"/>
  <c r="Q605" i="25"/>
  <c r="R605" i="25"/>
  <c r="K605" i="25"/>
  <c r="M605" i="25"/>
  <c r="C605" i="25"/>
  <c r="E605" i="25"/>
  <c r="L605" i="25"/>
  <c r="F309" i="25"/>
  <c r="D309" i="25"/>
  <c r="B310" i="25"/>
  <c r="T309" i="25"/>
  <c r="A606" i="25"/>
  <c r="Q606" i="25"/>
  <c r="P607" i="25"/>
  <c r="R606" i="25"/>
  <c r="S606" i="25"/>
  <c r="K606" i="25"/>
  <c r="M606" i="25"/>
  <c r="C606" i="25"/>
  <c r="E606" i="25"/>
  <c r="L606" i="25"/>
  <c r="Q607" i="25"/>
  <c r="S607" i="25"/>
  <c r="A607" i="25"/>
  <c r="P608" i="25"/>
  <c r="R607" i="25"/>
  <c r="K607" i="25"/>
  <c r="M607" i="25"/>
  <c r="C607" i="25"/>
  <c r="E607" i="25"/>
  <c r="L607" i="25"/>
  <c r="F310" i="25"/>
  <c r="D310" i="25"/>
  <c r="B311" i="25"/>
  <c r="T310" i="25"/>
  <c r="S608" i="25"/>
  <c r="Q608" i="25"/>
  <c r="R608" i="25"/>
  <c r="P609" i="25"/>
  <c r="A608" i="25"/>
  <c r="K608" i="25"/>
  <c r="M608" i="25"/>
  <c r="C608" i="25"/>
  <c r="E608" i="25"/>
  <c r="L608" i="25"/>
  <c r="A609" i="25"/>
  <c r="Q609" i="25"/>
  <c r="R609" i="25"/>
  <c r="P610" i="25"/>
  <c r="S609" i="25"/>
  <c r="K609" i="25"/>
  <c r="M609" i="25"/>
  <c r="C609" i="25"/>
  <c r="E609" i="25"/>
  <c r="L609" i="25"/>
  <c r="D311" i="25"/>
  <c r="F311" i="25"/>
  <c r="A610" i="25"/>
  <c r="R610" i="25"/>
  <c r="S610" i="25"/>
  <c r="P611" i="25"/>
  <c r="Q610" i="25"/>
  <c r="K610" i="25"/>
  <c r="M610" i="25"/>
  <c r="C610" i="25"/>
  <c r="E610" i="25"/>
  <c r="L610" i="25"/>
  <c r="B312" i="25"/>
  <c r="T311" i="25"/>
  <c r="R611" i="25"/>
  <c r="P612" i="25"/>
  <c r="S611" i="25"/>
  <c r="A611" i="25"/>
  <c r="Q611" i="25"/>
  <c r="K611" i="25"/>
  <c r="M611" i="25"/>
  <c r="C611" i="25"/>
  <c r="E611" i="25"/>
  <c r="L611" i="25"/>
  <c r="F312" i="25"/>
  <c r="D312" i="25"/>
  <c r="T312" i="25"/>
  <c r="B313" i="25"/>
  <c r="A612" i="25"/>
  <c r="S612" i="25"/>
  <c r="P613" i="25"/>
  <c r="R612" i="25"/>
  <c r="Q612" i="25"/>
  <c r="K612" i="25"/>
  <c r="M612" i="25"/>
  <c r="C612" i="25"/>
  <c r="E612" i="25"/>
  <c r="L612" i="25"/>
  <c r="F313" i="25"/>
  <c r="D313" i="25"/>
  <c r="P614" i="25"/>
  <c r="A613" i="25"/>
  <c r="R613" i="25"/>
  <c r="S613" i="25"/>
  <c r="Q613" i="25"/>
  <c r="K613" i="25"/>
  <c r="M613" i="25"/>
  <c r="C613" i="25"/>
  <c r="E613" i="25"/>
  <c r="L613" i="25"/>
  <c r="Q614" i="25"/>
  <c r="K614" i="25"/>
  <c r="M614" i="25"/>
  <c r="C614" i="25"/>
  <c r="E614" i="25"/>
  <c r="R614" i="25"/>
  <c r="S614" i="25"/>
  <c r="A614" i="25"/>
  <c r="L614" i="25"/>
  <c r="T313" i="25"/>
  <c r="B314" i="25"/>
  <c r="F314" i="25"/>
  <c r="D314" i="25"/>
  <c r="B315" i="25"/>
  <c r="T314" i="25"/>
  <c r="D315" i="25"/>
  <c r="F315" i="25"/>
  <c r="B316" i="25"/>
  <c r="T315" i="25"/>
  <c r="D316" i="25"/>
  <c r="F316" i="25"/>
  <c r="T316" i="25"/>
  <c r="B317" i="25"/>
  <c r="D317" i="25"/>
  <c r="F317" i="25"/>
  <c r="T317" i="25"/>
  <c r="B318" i="25"/>
  <c r="F318" i="25"/>
  <c r="D318" i="25"/>
  <c r="B319" i="25"/>
  <c r="T318" i="25"/>
  <c r="D319" i="25"/>
  <c r="F319" i="25"/>
  <c r="B320" i="25"/>
  <c r="T319" i="25"/>
  <c r="D320" i="25"/>
  <c r="F320" i="25"/>
  <c r="B321" i="25"/>
  <c r="T320" i="25"/>
  <c r="D321" i="25"/>
  <c r="F321" i="25"/>
  <c r="B322" i="25"/>
  <c r="T321" i="25"/>
  <c r="F322" i="25"/>
  <c r="D322" i="25"/>
  <c r="B323" i="25"/>
  <c r="T322" i="25"/>
  <c r="D323" i="25"/>
  <c r="F323" i="25"/>
  <c r="T323" i="25"/>
  <c r="B324" i="25"/>
  <c r="F324" i="25"/>
  <c r="D324" i="25"/>
  <c r="B325" i="25"/>
  <c r="T324" i="25"/>
  <c r="D325" i="25"/>
  <c r="F325" i="25"/>
  <c r="T325" i="25"/>
  <c r="B326" i="25"/>
  <c r="D326" i="25"/>
  <c r="F326" i="25"/>
  <c r="B327" i="25"/>
  <c r="T326" i="25"/>
  <c r="D327" i="25"/>
  <c r="F327" i="25"/>
  <c r="T327" i="25"/>
  <c r="B328" i="25"/>
  <c r="F328" i="25"/>
  <c r="D328" i="25"/>
  <c r="T328" i="25"/>
  <c r="B329" i="25"/>
  <c r="D329" i="25"/>
  <c r="F329" i="25"/>
  <c r="T329" i="25"/>
  <c r="B330" i="25"/>
  <c r="F330" i="25"/>
  <c r="D330" i="25"/>
  <c r="B331" i="25"/>
  <c r="T330" i="25"/>
  <c r="F331" i="25"/>
  <c r="D331" i="25"/>
  <c r="B332" i="25"/>
  <c r="T331" i="25"/>
  <c r="F332" i="25"/>
  <c r="D332" i="25"/>
  <c r="T332" i="25"/>
  <c r="B333" i="25"/>
  <c r="F333" i="25"/>
  <c r="D333" i="25"/>
  <c r="T333" i="25"/>
  <c r="B334" i="25"/>
  <c r="F334" i="25"/>
  <c r="D334" i="25"/>
  <c r="T334" i="25"/>
  <c r="B335" i="25"/>
  <c r="F335" i="25"/>
  <c r="D335" i="25"/>
  <c r="B336" i="25"/>
  <c r="T335" i="25"/>
  <c r="F336" i="25"/>
  <c r="D336" i="25"/>
  <c r="B337" i="25"/>
  <c r="T336" i="25"/>
  <c r="F337" i="25"/>
  <c r="D337" i="25"/>
  <c r="B338" i="25"/>
  <c r="T337" i="25"/>
  <c r="D338" i="25"/>
  <c r="F338" i="25"/>
  <c r="B339" i="25"/>
  <c r="T338" i="25"/>
  <c r="D339" i="25"/>
  <c r="F339" i="25"/>
  <c r="B340" i="25"/>
  <c r="T339" i="25"/>
  <c r="F340" i="25"/>
  <c r="D340" i="25"/>
  <c r="T340" i="25"/>
  <c r="B341" i="25"/>
  <c r="F341" i="25"/>
  <c r="D341" i="25"/>
  <c r="B342" i="25"/>
  <c r="T341" i="25"/>
  <c r="F342" i="25"/>
  <c r="D342" i="25"/>
  <c r="T342" i="25"/>
  <c r="B343" i="25"/>
  <c r="D343" i="25"/>
  <c r="F343" i="25"/>
  <c r="T343" i="25"/>
  <c r="B344" i="25"/>
  <c r="F344" i="25"/>
  <c r="D344" i="25"/>
  <c r="B345" i="25"/>
  <c r="T344" i="25"/>
  <c r="F345" i="25"/>
  <c r="D345" i="25"/>
  <c r="T345" i="25"/>
  <c r="B346" i="25"/>
  <c r="D346" i="25"/>
  <c r="F346" i="25"/>
  <c r="B347" i="25"/>
  <c r="T346" i="25"/>
  <c r="F347" i="25"/>
  <c r="D347" i="25"/>
  <c r="T347" i="25"/>
  <c r="B348" i="25"/>
  <c r="F348" i="25"/>
  <c r="D348" i="25"/>
  <c r="T348" i="25"/>
  <c r="B349" i="25"/>
  <c r="D349" i="25"/>
  <c r="F349" i="25"/>
  <c r="B350" i="25"/>
  <c r="T349" i="25"/>
  <c r="F350" i="25"/>
  <c r="D350" i="25"/>
  <c r="B351" i="25"/>
  <c r="T350" i="25"/>
  <c r="F351" i="25"/>
  <c r="D351" i="25"/>
  <c r="B352" i="25"/>
  <c r="T351" i="25"/>
  <c r="D352" i="25"/>
  <c r="F352" i="25"/>
  <c r="T352" i="25"/>
  <c r="B353" i="25"/>
  <c r="F353" i="25"/>
  <c r="D353" i="25"/>
  <c r="B354" i="25"/>
  <c r="T353" i="25"/>
  <c r="D354" i="25"/>
  <c r="F354" i="25"/>
  <c r="B355" i="25"/>
  <c r="T354" i="25"/>
  <c r="F355" i="25"/>
  <c r="D355" i="25"/>
  <c r="B356" i="25"/>
  <c r="T355" i="25"/>
  <c r="F356" i="25"/>
  <c r="D356" i="25"/>
  <c r="B357" i="25"/>
  <c r="T356" i="25"/>
  <c r="F357" i="25"/>
  <c r="D357" i="25"/>
  <c r="B358" i="25"/>
  <c r="T357" i="25"/>
  <c r="D358" i="25"/>
  <c r="F358" i="25"/>
  <c r="T358" i="25"/>
  <c r="B359" i="25"/>
  <c r="F359" i="25"/>
  <c r="D359" i="25"/>
  <c r="B360" i="25"/>
  <c r="T359" i="25"/>
  <c r="D360" i="25"/>
  <c r="F360" i="25"/>
  <c r="B361" i="25"/>
  <c r="T360" i="25"/>
  <c r="F361" i="25"/>
  <c r="D361" i="25"/>
  <c r="T361" i="25"/>
  <c r="B362" i="25"/>
  <c r="D362" i="25"/>
  <c r="F362" i="25"/>
  <c r="T362" i="25"/>
  <c r="B363" i="25"/>
  <c r="F363" i="25"/>
  <c r="D363" i="25"/>
  <c r="B364" i="25"/>
  <c r="T363" i="25"/>
  <c r="F364" i="25"/>
  <c r="D364" i="25"/>
  <c r="T364" i="25"/>
  <c r="B365" i="25"/>
  <c r="F365" i="25"/>
  <c r="D365" i="25"/>
  <c r="T365" i="25"/>
  <c r="B366" i="25"/>
  <c r="D366" i="25"/>
  <c r="F366" i="25"/>
  <c r="B367" i="25"/>
  <c r="T366" i="25"/>
  <c r="D367" i="25"/>
  <c r="F367" i="25"/>
  <c r="B368" i="25"/>
  <c r="T367" i="25"/>
  <c r="D368" i="25"/>
  <c r="F368" i="25"/>
  <c r="T368" i="25"/>
  <c r="B369" i="25"/>
  <c r="F369" i="25"/>
  <c r="D369" i="25"/>
  <c r="T369" i="25"/>
  <c r="B370" i="25"/>
  <c r="F370" i="25"/>
  <c r="D370" i="25"/>
  <c r="B371" i="25"/>
  <c r="T370" i="25"/>
  <c r="D371" i="25"/>
  <c r="F371" i="25"/>
  <c r="T371" i="25"/>
  <c r="B372" i="25"/>
  <c r="D372" i="25"/>
  <c r="F372" i="25"/>
  <c r="B373" i="25"/>
  <c r="T372" i="25"/>
  <c r="D373" i="25"/>
  <c r="F373" i="25"/>
  <c r="B374" i="25"/>
  <c r="T373" i="25"/>
  <c r="D374" i="25"/>
  <c r="F374" i="25"/>
  <c r="T374" i="25"/>
  <c r="B375" i="25"/>
  <c r="F375" i="25"/>
  <c r="D375" i="25"/>
  <c r="T375" i="25"/>
  <c r="B376" i="25"/>
  <c r="F376" i="25"/>
  <c r="D376" i="25"/>
  <c r="B377" i="25"/>
  <c r="T376" i="25"/>
  <c r="D377" i="25"/>
  <c r="F377" i="25"/>
  <c r="B378" i="25"/>
  <c r="T377" i="25"/>
  <c r="F378" i="25"/>
  <c r="D378" i="25"/>
  <c r="T378" i="25"/>
  <c r="B379" i="25"/>
  <c r="D379" i="25"/>
  <c r="F379" i="25"/>
  <c r="T379" i="25"/>
  <c r="B380" i="25"/>
  <c r="F380" i="25"/>
  <c r="D380" i="25"/>
  <c r="T380" i="25"/>
  <c r="B381" i="25"/>
  <c r="F381" i="25"/>
  <c r="D381" i="25"/>
  <c r="T381" i="25"/>
  <c r="B382" i="25"/>
  <c r="D382" i="25"/>
  <c r="F382" i="25"/>
  <c r="T382" i="25"/>
  <c r="B383" i="25"/>
  <c r="F383" i="25"/>
  <c r="D383" i="25"/>
  <c r="B384" i="25"/>
  <c r="T383" i="25"/>
  <c r="F384" i="25"/>
  <c r="D384" i="25"/>
  <c r="B385" i="25"/>
  <c r="T384" i="25"/>
  <c r="D385" i="25"/>
  <c r="F385" i="25"/>
  <c r="T385" i="25"/>
  <c r="B386" i="25"/>
  <c r="F386" i="25"/>
  <c r="D386" i="25"/>
  <c r="T386" i="25"/>
  <c r="B387" i="25"/>
  <c r="D387" i="25"/>
  <c r="F387" i="25"/>
  <c r="T387" i="25"/>
  <c r="B388" i="25"/>
  <c r="D388" i="25"/>
  <c r="F388" i="25"/>
  <c r="B389" i="25"/>
  <c r="T388" i="25"/>
  <c r="F389" i="25"/>
  <c r="D389" i="25"/>
  <c r="B390" i="25"/>
  <c r="T389" i="25"/>
  <c r="D390" i="25"/>
  <c r="F390" i="25"/>
  <c r="B391" i="25"/>
  <c r="T390" i="25"/>
  <c r="D391" i="25"/>
  <c r="F391" i="25"/>
  <c r="T391" i="25"/>
  <c r="B392" i="25"/>
  <c r="D392" i="25"/>
  <c r="F392" i="25"/>
  <c r="B393" i="25"/>
  <c r="T392" i="25"/>
  <c r="F393" i="25"/>
  <c r="D393" i="25"/>
  <c r="T393" i="25"/>
  <c r="B394" i="25"/>
  <c r="D394" i="25"/>
  <c r="F394" i="25"/>
  <c r="T394" i="25"/>
  <c r="B395" i="25"/>
  <c r="F395" i="25"/>
  <c r="D395" i="25"/>
  <c r="T395" i="25"/>
  <c r="B396" i="25"/>
  <c r="F396" i="25"/>
  <c r="D396" i="25"/>
  <c r="T396" i="25"/>
  <c r="B397" i="25"/>
  <c r="D397" i="25"/>
  <c r="F397" i="25"/>
  <c r="B398" i="25"/>
  <c r="T397" i="25"/>
  <c r="D398" i="25"/>
  <c r="F398" i="25"/>
  <c r="B399" i="25"/>
  <c r="T398" i="25"/>
  <c r="D399" i="25"/>
  <c r="F399" i="25"/>
  <c r="B400" i="25"/>
  <c r="T399" i="25"/>
  <c r="F400" i="25"/>
  <c r="D400" i="25"/>
  <c r="B401" i="25"/>
  <c r="T400" i="25"/>
  <c r="D401" i="25"/>
  <c r="F401" i="25"/>
  <c r="B402" i="25"/>
  <c r="T401" i="25"/>
  <c r="F402" i="25"/>
  <c r="D402" i="25"/>
  <c r="B403" i="25"/>
  <c r="T402" i="25"/>
  <c r="D403" i="25"/>
  <c r="F403" i="25"/>
  <c r="T403" i="25"/>
  <c r="B404" i="25"/>
  <c r="F404" i="25"/>
  <c r="D404" i="25"/>
  <c r="T404" i="25"/>
  <c r="B405" i="25"/>
  <c r="D405" i="25"/>
  <c r="F405" i="25"/>
  <c r="B406" i="25"/>
  <c r="T405" i="25"/>
  <c r="F406" i="25"/>
  <c r="D406" i="25"/>
  <c r="B407" i="25"/>
  <c r="T406" i="25"/>
  <c r="D407" i="25"/>
  <c r="F407" i="25"/>
  <c r="T407" i="25"/>
  <c r="B408" i="25"/>
  <c r="D408" i="25"/>
  <c r="F408" i="25"/>
  <c r="B409" i="25"/>
  <c r="T408" i="25"/>
  <c r="F409" i="25"/>
  <c r="D409" i="25"/>
  <c r="B410" i="25"/>
  <c r="T409" i="25"/>
  <c r="F410" i="25"/>
  <c r="D410" i="25"/>
  <c r="B411" i="25"/>
  <c r="T410" i="25"/>
  <c r="F411" i="25"/>
  <c r="D411" i="25"/>
  <c r="B412" i="25"/>
  <c r="T411" i="25"/>
  <c r="D412" i="25"/>
  <c r="F412" i="25"/>
  <c r="T412" i="25"/>
  <c r="B413" i="25"/>
  <c r="F413" i="25"/>
  <c r="D413" i="25"/>
  <c r="B414" i="25"/>
  <c r="T413" i="25"/>
  <c r="F414" i="25"/>
  <c r="D414" i="25"/>
  <c r="T414" i="25"/>
  <c r="B415" i="25"/>
  <c r="D415" i="25"/>
  <c r="F415" i="25"/>
  <c r="T415" i="25"/>
  <c r="B416" i="25"/>
  <c r="F416" i="25"/>
  <c r="D416" i="25"/>
  <c r="B417" i="25"/>
  <c r="T416" i="25"/>
  <c r="D417" i="25"/>
  <c r="F417" i="25"/>
  <c r="B418" i="25"/>
  <c r="T417" i="25"/>
  <c r="F418" i="25"/>
  <c r="D418" i="25"/>
  <c r="T418" i="25"/>
  <c r="B419" i="25"/>
  <c r="F419" i="25"/>
  <c r="D419" i="25"/>
  <c r="B420" i="25"/>
  <c r="T419" i="25"/>
  <c r="F420" i="25"/>
  <c r="D420" i="25"/>
  <c r="T420" i="25"/>
  <c r="B421" i="25"/>
  <c r="D421" i="25"/>
  <c r="F421" i="25"/>
  <c r="T421" i="25"/>
  <c r="B422" i="25"/>
  <c r="D422" i="25"/>
  <c r="F422" i="25"/>
  <c r="T422" i="25"/>
  <c r="B423" i="25"/>
  <c r="D423" i="25"/>
  <c r="F423" i="25"/>
  <c r="B424" i="25"/>
  <c r="T423" i="25"/>
  <c r="F424" i="25"/>
  <c r="D424" i="25"/>
  <c r="T424" i="25"/>
  <c r="B425" i="25"/>
  <c r="F425" i="25"/>
  <c r="D425" i="25"/>
  <c r="B426" i="25"/>
  <c r="T425" i="25"/>
  <c r="F426" i="25"/>
  <c r="D426" i="25"/>
  <c r="B427" i="25"/>
  <c r="T426" i="25"/>
  <c r="D427" i="25"/>
  <c r="F427" i="25"/>
  <c r="B428" i="25"/>
  <c r="T427" i="25"/>
  <c r="D428" i="25"/>
  <c r="F428" i="25"/>
  <c r="T428" i="25"/>
  <c r="B429" i="25"/>
  <c r="D429" i="25"/>
  <c r="F429" i="25"/>
  <c r="B430" i="25"/>
  <c r="T429" i="25"/>
  <c r="D430" i="25"/>
  <c r="F430" i="25"/>
  <c r="B431" i="25"/>
  <c r="T430" i="25"/>
  <c r="D431" i="25"/>
  <c r="F431" i="25"/>
  <c r="T431" i="25"/>
  <c r="B432" i="25"/>
  <c r="F432" i="25"/>
  <c r="D432" i="25"/>
  <c r="T432" i="25"/>
  <c r="B433" i="25"/>
  <c r="F433" i="25"/>
  <c r="D433" i="25"/>
  <c r="T433" i="25"/>
  <c r="B434" i="25"/>
  <c r="D434" i="25"/>
  <c r="F434" i="25"/>
  <c r="T434" i="25"/>
  <c r="B435" i="25"/>
  <c r="D435" i="25"/>
  <c r="F435" i="25"/>
  <c r="T435" i="25"/>
  <c r="B436" i="25"/>
  <c r="D436" i="25"/>
  <c r="F436" i="25"/>
  <c r="B437" i="25"/>
  <c r="T436" i="25"/>
  <c r="D437" i="25"/>
  <c r="F437" i="25"/>
  <c r="T437" i="25"/>
  <c r="B438" i="25"/>
  <c r="F438" i="25"/>
  <c r="D438" i="25"/>
  <c r="T438" i="25"/>
  <c r="B439" i="25"/>
  <c r="D439" i="25"/>
  <c r="F439" i="25"/>
  <c r="B440" i="25"/>
  <c r="T439" i="25"/>
  <c r="D440" i="25"/>
  <c r="F440" i="25"/>
  <c r="T440" i="25"/>
  <c r="B441" i="25"/>
  <c r="D441" i="25"/>
  <c r="F441" i="25"/>
  <c r="T441" i="25"/>
  <c r="B442" i="25"/>
  <c r="F442" i="25"/>
  <c r="D442" i="25"/>
  <c r="B443" i="25"/>
  <c r="T442" i="25"/>
  <c r="D443" i="25"/>
  <c r="F443" i="25"/>
  <c r="B444" i="25"/>
  <c r="T443" i="25"/>
  <c r="F444" i="25"/>
  <c r="D444" i="25"/>
  <c r="B445" i="25"/>
  <c r="T444" i="25"/>
  <c r="F445" i="25"/>
  <c r="D445" i="25"/>
  <c r="B446" i="25"/>
  <c r="T445" i="25"/>
  <c r="D446" i="25"/>
  <c r="F446" i="25"/>
  <c r="T446" i="25"/>
  <c r="B447" i="25"/>
  <c r="F447" i="25"/>
  <c r="D447" i="25"/>
  <c r="B448" i="25"/>
  <c r="T447" i="25"/>
  <c r="D448" i="25"/>
  <c r="F448" i="25"/>
  <c r="T448" i="25"/>
  <c r="B449" i="25"/>
  <c r="F449" i="25"/>
  <c r="D449" i="25"/>
  <c r="B450" i="25"/>
  <c r="T449" i="25"/>
  <c r="D450" i="25"/>
  <c r="F450" i="25"/>
  <c r="B451" i="25"/>
  <c r="T450" i="25"/>
  <c r="D451" i="25"/>
  <c r="F451" i="25"/>
  <c r="B452" i="25"/>
  <c r="T451" i="25"/>
  <c r="F452" i="25"/>
  <c r="D452" i="25"/>
  <c r="T452" i="25"/>
  <c r="B453" i="25"/>
  <c r="F453" i="25"/>
  <c r="D453" i="25"/>
  <c r="B454" i="25"/>
  <c r="T453" i="25"/>
  <c r="F454" i="25"/>
  <c r="D454" i="25"/>
  <c r="T454" i="25"/>
  <c r="B455" i="25"/>
  <c r="F455" i="25"/>
  <c r="D455" i="25"/>
  <c r="T455" i="25"/>
  <c r="B456" i="25"/>
  <c r="D456" i="25"/>
  <c r="F456" i="25"/>
  <c r="T456" i="25"/>
  <c r="B457" i="25"/>
  <c r="F457" i="25"/>
  <c r="D457" i="25"/>
  <c r="B458" i="25"/>
  <c r="T457" i="25"/>
  <c r="D458" i="25"/>
  <c r="F458" i="25"/>
  <c r="B459" i="25"/>
  <c r="T458" i="25"/>
  <c r="D459" i="25"/>
  <c r="F459" i="25"/>
  <c r="T459" i="25"/>
  <c r="B460" i="25"/>
  <c r="F460" i="25"/>
  <c r="D460" i="25"/>
  <c r="T460" i="25"/>
  <c r="B461" i="25"/>
  <c r="D461" i="25"/>
  <c r="F461" i="25"/>
  <c r="T461" i="25"/>
  <c r="B462" i="25"/>
  <c r="F462" i="25"/>
  <c r="D462" i="25"/>
  <c r="B463" i="25"/>
  <c r="T462" i="25"/>
  <c r="F463" i="25"/>
  <c r="D463" i="25"/>
  <c r="B464" i="25"/>
  <c r="T463" i="25"/>
  <c r="D464" i="25"/>
  <c r="F464" i="25"/>
  <c r="B465" i="25"/>
  <c r="T464" i="25"/>
  <c r="D465" i="25"/>
  <c r="F465" i="25"/>
  <c r="T465" i="25"/>
  <c r="B466" i="25"/>
  <c r="F466" i="25"/>
  <c r="D466" i="25"/>
  <c r="B467" i="25"/>
  <c r="T466" i="25"/>
  <c r="D467" i="25"/>
  <c r="F467" i="25"/>
  <c r="B468" i="25"/>
  <c r="T467" i="25"/>
  <c r="D468" i="25"/>
  <c r="F468" i="25"/>
  <c r="B469" i="25"/>
  <c r="T468" i="25"/>
  <c r="D469" i="25"/>
  <c r="F469" i="25"/>
  <c r="T469" i="25"/>
  <c r="B470" i="25"/>
  <c r="D470" i="25"/>
  <c r="F470" i="25"/>
  <c r="T470" i="25"/>
  <c r="B471" i="25"/>
  <c r="D471" i="25"/>
  <c r="F471" i="25"/>
  <c r="B472" i="25"/>
  <c r="T471" i="25"/>
  <c r="F472" i="25"/>
  <c r="D472" i="25"/>
  <c r="T472" i="25"/>
  <c r="B473" i="25"/>
  <c r="D473" i="25"/>
  <c r="F473" i="25"/>
  <c r="B474" i="25"/>
  <c r="T473" i="25"/>
  <c r="F474" i="25"/>
  <c r="D474" i="25"/>
  <c r="T474" i="25"/>
  <c r="B475" i="25"/>
  <c r="F475" i="25"/>
  <c r="D475" i="25"/>
  <c r="B476" i="25"/>
  <c r="T475" i="25"/>
  <c r="F476" i="25"/>
  <c r="D476" i="25"/>
  <c r="B477" i="25"/>
  <c r="T476" i="25"/>
  <c r="D477" i="25"/>
  <c r="F477" i="25"/>
  <c r="B478" i="25"/>
  <c r="T477" i="25"/>
  <c r="D478" i="25"/>
  <c r="F478" i="25"/>
  <c r="B479" i="25"/>
  <c r="T478" i="25"/>
  <c r="D479" i="25"/>
  <c r="F479" i="25"/>
  <c r="T479" i="25"/>
  <c r="B480" i="25"/>
  <c r="D480" i="25"/>
  <c r="F480" i="25"/>
  <c r="T480" i="25"/>
  <c r="B481" i="25"/>
  <c r="D481" i="25"/>
  <c r="F481" i="25"/>
  <c r="B482" i="25"/>
  <c r="T481" i="25"/>
  <c r="F482" i="25"/>
  <c r="D482" i="25"/>
  <c r="T482" i="25"/>
  <c r="B483" i="25"/>
  <c r="D483" i="25"/>
  <c r="F483" i="25"/>
  <c r="B484" i="25"/>
  <c r="T483" i="25"/>
  <c r="D484" i="25"/>
  <c r="F484" i="25"/>
  <c r="B485" i="25"/>
  <c r="T484" i="25"/>
  <c r="F485" i="25"/>
  <c r="D485" i="25"/>
  <c r="B486" i="25"/>
  <c r="T485" i="25"/>
  <c r="F486" i="25"/>
  <c r="D486" i="25"/>
  <c r="B487" i="25"/>
  <c r="T486" i="25"/>
  <c r="F487" i="25"/>
  <c r="D487" i="25"/>
  <c r="T487" i="25"/>
  <c r="B488" i="25"/>
  <c r="D488" i="25"/>
  <c r="F488" i="25"/>
  <c r="B489" i="25"/>
  <c r="T488" i="25"/>
  <c r="D489" i="25"/>
  <c r="F489" i="25"/>
  <c r="B490" i="25"/>
  <c r="T489" i="25"/>
  <c r="D490" i="25"/>
  <c r="F490" i="25"/>
  <c r="T490" i="25"/>
  <c r="B491" i="25"/>
  <c r="D491" i="25"/>
  <c r="F491" i="25"/>
  <c r="B492" i="25"/>
  <c r="T491" i="25"/>
  <c r="F492" i="25"/>
  <c r="D492" i="25"/>
  <c r="T492" i="25"/>
  <c r="B493" i="25"/>
  <c r="F493" i="25"/>
  <c r="D493" i="25"/>
  <c r="B494" i="25"/>
  <c r="T493" i="25"/>
  <c r="F494" i="25"/>
  <c r="D494" i="25"/>
  <c r="B495" i="25"/>
  <c r="T494" i="25"/>
  <c r="F495" i="25"/>
  <c r="D495" i="25"/>
  <c r="B496" i="25"/>
  <c r="T495" i="25"/>
  <c r="F496" i="25"/>
  <c r="D496" i="25"/>
  <c r="B497" i="25"/>
  <c r="T496" i="25"/>
  <c r="F497" i="25"/>
  <c r="D497" i="25"/>
  <c r="T497" i="25"/>
  <c r="B498" i="25"/>
  <c r="D498" i="25"/>
  <c r="F498" i="25"/>
  <c r="T498" i="25"/>
  <c r="B499" i="25"/>
  <c r="D499" i="25"/>
  <c r="F499" i="25"/>
  <c r="T499" i="25"/>
  <c r="B500" i="25"/>
  <c r="F500" i="25"/>
  <c r="D500" i="25"/>
  <c r="B501" i="25"/>
  <c r="T500" i="25"/>
  <c r="F501" i="25"/>
  <c r="D501" i="25"/>
  <c r="T501" i="25"/>
  <c r="B502" i="25"/>
  <c r="F502" i="25"/>
  <c r="D502" i="25"/>
  <c r="T502" i="25"/>
  <c r="B503" i="25"/>
  <c r="F503" i="25"/>
  <c r="D503" i="25"/>
  <c r="B504" i="25"/>
  <c r="T503" i="25"/>
  <c r="D504" i="25"/>
  <c r="F504" i="25"/>
  <c r="B505" i="25"/>
  <c r="T504" i="25"/>
  <c r="D505" i="25"/>
  <c r="F505" i="25"/>
  <c r="B506" i="25"/>
  <c r="T505" i="25"/>
  <c r="D506" i="25"/>
  <c r="F506" i="25"/>
  <c r="B507" i="25"/>
  <c r="T506" i="25"/>
  <c r="F507" i="25"/>
  <c r="D507" i="25"/>
  <c r="B508" i="25"/>
  <c r="T507" i="25"/>
  <c r="F508" i="25"/>
  <c r="D508" i="25"/>
  <c r="T508" i="25"/>
  <c r="B509" i="25"/>
  <c r="D509" i="25"/>
  <c r="F509" i="25"/>
  <c r="T509" i="25"/>
  <c r="B510" i="25"/>
  <c r="D510" i="25"/>
  <c r="F510" i="25"/>
  <c r="T510" i="25"/>
  <c r="B511" i="25"/>
  <c r="F511" i="25"/>
  <c r="D511" i="25"/>
  <c r="T511" i="25"/>
  <c r="B512" i="25"/>
  <c r="F512" i="25"/>
  <c r="D512" i="25"/>
  <c r="B513" i="25"/>
  <c r="T512" i="25"/>
  <c r="D513" i="25"/>
  <c r="F513" i="25"/>
  <c r="B514" i="25"/>
  <c r="T513" i="25"/>
  <c r="D514" i="25"/>
  <c r="F514" i="25"/>
  <c r="T514" i="25"/>
  <c r="B515" i="25"/>
  <c r="F515" i="25"/>
  <c r="D515" i="25"/>
  <c r="B516" i="25"/>
  <c r="T515" i="25"/>
  <c r="D516" i="25"/>
  <c r="F516" i="25"/>
  <c r="B517" i="25"/>
  <c r="T516" i="25"/>
  <c r="D517" i="25"/>
  <c r="F517" i="25"/>
  <c r="B518" i="25"/>
  <c r="T517" i="25"/>
  <c r="D518" i="25"/>
  <c r="F518" i="25"/>
  <c r="T518" i="25"/>
  <c r="B519" i="25"/>
  <c r="D519" i="25"/>
  <c r="F519" i="25"/>
  <c r="T519" i="25"/>
  <c r="B520" i="25"/>
  <c r="D520" i="25"/>
  <c r="F520" i="25"/>
  <c r="B521" i="25"/>
  <c r="T520" i="25"/>
  <c r="F521" i="25"/>
  <c r="D521" i="25"/>
  <c r="T521" i="25"/>
  <c r="B522" i="25"/>
  <c r="F522" i="25"/>
  <c r="D522" i="25"/>
  <c r="T522" i="25"/>
  <c r="B523" i="25"/>
  <c r="D523" i="25"/>
  <c r="F523" i="25"/>
  <c r="B524" i="25"/>
  <c r="T523" i="25"/>
  <c r="D524" i="25"/>
  <c r="F524" i="25"/>
  <c r="B525" i="25"/>
  <c r="T524" i="25"/>
  <c r="F525" i="25"/>
  <c r="D525" i="25"/>
  <c r="B526" i="25"/>
  <c r="T525" i="25"/>
  <c r="D526" i="25"/>
  <c r="F526" i="25"/>
  <c r="T526" i="25"/>
  <c r="B527" i="25"/>
  <c r="F527" i="25"/>
  <c r="D527" i="25"/>
  <c r="B528" i="25"/>
  <c r="T527" i="25"/>
  <c r="F528" i="25"/>
  <c r="D528" i="25"/>
  <c r="B529" i="25"/>
  <c r="T528" i="25"/>
  <c r="F529" i="25"/>
  <c r="D529" i="25"/>
  <c r="T529" i="25"/>
  <c r="B530" i="25"/>
  <c r="D530" i="25"/>
  <c r="F530" i="25"/>
  <c r="T530" i="25"/>
  <c r="B531" i="25"/>
  <c r="D531" i="25"/>
  <c r="F531" i="25"/>
  <c r="T531" i="25"/>
  <c r="B532" i="25"/>
  <c r="F532" i="25"/>
  <c r="D532" i="25"/>
  <c r="T532" i="25"/>
  <c r="B533" i="25"/>
  <c r="F533" i="25"/>
  <c r="D533" i="25"/>
  <c r="B534" i="25"/>
  <c r="T533" i="25"/>
  <c r="F534" i="25"/>
  <c r="D534" i="25"/>
  <c r="T534" i="25"/>
  <c r="B535" i="25"/>
  <c r="F535" i="25"/>
  <c r="D535" i="25"/>
  <c r="B536" i="25"/>
  <c r="T535" i="25"/>
  <c r="D536" i="25"/>
  <c r="F536" i="25"/>
  <c r="B537" i="25"/>
  <c r="T536" i="25"/>
  <c r="F537" i="25"/>
  <c r="D537" i="25"/>
  <c r="B538" i="25"/>
  <c r="T537" i="25"/>
  <c r="D538" i="25"/>
  <c r="F538" i="25"/>
  <c r="B539" i="25"/>
  <c r="T538" i="25"/>
  <c r="D539" i="25"/>
  <c r="F539" i="25"/>
  <c r="B540" i="25"/>
  <c r="T539" i="25"/>
  <c r="F540" i="25"/>
  <c r="D540" i="25"/>
  <c r="B541" i="25"/>
  <c r="T540" i="25"/>
  <c r="F541" i="25"/>
  <c r="D541" i="25"/>
  <c r="B542" i="25"/>
  <c r="T541" i="25"/>
  <c r="F542" i="25"/>
  <c r="D542" i="25"/>
  <c r="T542" i="25"/>
  <c r="B543" i="25"/>
  <c r="F543" i="25"/>
  <c r="D543" i="25"/>
  <c r="B544" i="25"/>
  <c r="T543" i="25"/>
  <c r="F544" i="25"/>
  <c r="D544" i="25"/>
  <c r="B545" i="25"/>
  <c r="T544" i="25"/>
  <c r="F545" i="25"/>
  <c r="D545" i="25"/>
  <c r="T545" i="25"/>
  <c r="B546" i="25"/>
  <c r="D546" i="25"/>
  <c r="F546" i="25"/>
  <c r="B547" i="25"/>
  <c r="T546" i="25"/>
  <c r="D547" i="25"/>
  <c r="F547" i="25"/>
  <c r="T547" i="25"/>
  <c r="B548" i="25"/>
  <c r="F548" i="25"/>
  <c r="D548" i="25"/>
  <c r="B549" i="25"/>
  <c r="T548" i="25"/>
  <c r="D549" i="25"/>
  <c r="F549" i="25"/>
  <c r="B550" i="25"/>
  <c r="T549" i="25"/>
  <c r="D550" i="25"/>
  <c r="F550" i="25"/>
  <c r="T550" i="25"/>
  <c r="B551" i="25"/>
  <c r="F551" i="25"/>
  <c r="D551" i="25"/>
  <c r="T551" i="25"/>
  <c r="B552" i="25"/>
  <c r="F552" i="25"/>
  <c r="D552" i="25"/>
  <c r="T552" i="25"/>
  <c r="B553" i="25"/>
  <c r="D553" i="25"/>
  <c r="F553" i="25"/>
  <c r="B554" i="25"/>
  <c r="T553" i="25"/>
  <c r="D554" i="25"/>
  <c r="F554" i="25"/>
  <c r="T554" i="25"/>
  <c r="B555" i="25"/>
  <c r="D555" i="25"/>
  <c r="F555" i="25"/>
  <c r="T555" i="25"/>
  <c r="B556" i="25"/>
  <c r="F556" i="25"/>
  <c r="D556" i="25"/>
  <c r="T556" i="25"/>
  <c r="B557" i="25"/>
  <c r="D557" i="25"/>
  <c r="F557" i="25"/>
  <c r="T557" i="25"/>
  <c r="B558" i="25"/>
  <c r="F558" i="25"/>
  <c r="D558" i="25"/>
  <c r="B559" i="25"/>
  <c r="T558" i="25"/>
  <c r="F559" i="25"/>
  <c r="D559" i="25"/>
  <c r="T559" i="25"/>
  <c r="B560" i="25"/>
  <c r="D560" i="25"/>
  <c r="F560" i="25"/>
  <c r="B561" i="25"/>
  <c r="T560" i="25"/>
  <c r="D561" i="25"/>
  <c r="F561" i="25"/>
  <c r="T561" i="25"/>
  <c r="B562" i="25"/>
  <c r="D562" i="25"/>
  <c r="F562" i="25"/>
  <c r="B563" i="25"/>
  <c r="T562" i="25"/>
  <c r="F563" i="25"/>
  <c r="D563" i="25"/>
  <c r="B564" i="25"/>
  <c r="T563" i="25"/>
  <c r="F564" i="25"/>
  <c r="D564" i="25"/>
  <c r="B565" i="25"/>
  <c r="T564" i="25"/>
  <c r="F565" i="25"/>
  <c r="D565" i="25"/>
  <c r="B566" i="25"/>
  <c r="T565" i="25"/>
  <c r="D566" i="25"/>
  <c r="F566" i="25"/>
  <c r="B567" i="25"/>
  <c r="T566" i="25"/>
  <c r="D567" i="25"/>
  <c r="F567" i="25"/>
  <c r="B568" i="25"/>
  <c r="T567" i="25"/>
  <c r="F568" i="25"/>
  <c r="D568" i="25"/>
  <c r="T568" i="25"/>
  <c r="B569" i="25"/>
  <c r="F569" i="25"/>
  <c r="D569" i="25"/>
  <c r="B570" i="25"/>
  <c r="T569" i="25"/>
  <c r="F570" i="25"/>
  <c r="D570" i="25"/>
  <c r="T570" i="25"/>
  <c r="B571" i="25"/>
  <c r="D571" i="25"/>
  <c r="F571" i="25"/>
  <c r="T571" i="25"/>
  <c r="B572" i="25"/>
  <c r="D572" i="25"/>
  <c r="F572" i="25"/>
  <c r="B573" i="25"/>
  <c r="T572" i="25"/>
  <c r="F573" i="25"/>
  <c r="D573" i="25"/>
  <c r="B574" i="25"/>
  <c r="T573" i="25"/>
  <c r="D574" i="25"/>
  <c r="F574" i="25"/>
  <c r="B575" i="25"/>
  <c r="T574" i="25"/>
  <c r="F575" i="25"/>
  <c r="D575" i="25"/>
  <c r="B576" i="25"/>
  <c r="T575" i="25"/>
  <c r="F576" i="25"/>
  <c r="D576" i="25"/>
  <c r="T576" i="25"/>
  <c r="B577" i="25"/>
  <c r="F577" i="25"/>
  <c r="D577" i="25"/>
  <c r="B578" i="25"/>
  <c r="T577" i="25"/>
  <c r="D578" i="25"/>
  <c r="F578" i="25"/>
  <c r="B579" i="25"/>
  <c r="T578" i="25"/>
  <c r="D579" i="25"/>
  <c r="F579" i="25"/>
  <c r="B580" i="25"/>
  <c r="T579" i="25"/>
  <c r="D580" i="25"/>
  <c r="F580" i="25"/>
  <c r="B581" i="25"/>
  <c r="T580" i="25"/>
  <c r="D581" i="25"/>
  <c r="F581" i="25"/>
  <c r="B582" i="25"/>
  <c r="T581" i="25"/>
  <c r="F582" i="25"/>
  <c r="D582" i="25"/>
  <c r="B583" i="25"/>
  <c r="T582" i="25"/>
  <c r="F583" i="25"/>
  <c r="D583" i="25"/>
  <c r="B584" i="25"/>
  <c r="T583" i="25"/>
  <c r="D584" i="25"/>
  <c r="F584" i="25"/>
  <c r="B585" i="25"/>
  <c r="T584" i="25"/>
  <c r="F585" i="25"/>
  <c r="D585" i="25"/>
  <c r="T585" i="25"/>
  <c r="B586" i="25"/>
  <c r="D586" i="25"/>
  <c r="F586" i="25"/>
  <c r="B587" i="25"/>
  <c r="T586" i="25"/>
  <c r="D587" i="25"/>
  <c r="F587" i="25"/>
  <c r="T587" i="25"/>
  <c r="B588" i="25"/>
  <c r="F588" i="25"/>
  <c r="D588" i="25"/>
  <c r="T588" i="25"/>
  <c r="B589" i="25"/>
  <c r="F589" i="25"/>
  <c r="D589" i="25"/>
  <c r="B590" i="25"/>
  <c r="T589" i="25"/>
  <c r="D590" i="25"/>
  <c r="F590" i="25"/>
  <c r="T590" i="25"/>
  <c r="B591" i="25"/>
  <c r="D591" i="25"/>
  <c r="F591" i="25"/>
  <c r="T591" i="25"/>
  <c r="B592" i="25"/>
  <c r="F592" i="25"/>
  <c r="D592" i="25"/>
  <c r="B593" i="25"/>
  <c r="T592" i="25"/>
  <c r="F593" i="25"/>
  <c r="D593" i="25"/>
  <c r="T593" i="25"/>
  <c r="B594" i="25"/>
  <c r="D594" i="25"/>
  <c r="F594" i="25"/>
  <c r="T594" i="25"/>
  <c r="B595" i="25"/>
  <c r="D595" i="25"/>
  <c r="F595" i="25"/>
  <c r="T595" i="25"/>
  <c r="B596" i="25"/>
  <c r="D596" i="25"/>
  <c r="F596" i="25"/>
  <c r="B597" i="25"/>
  <c r="T596" i="25"/>
  <c r="F597" i="25"/>
  <c r="D597" i="25"/>
  <c r="T597" i="25"/>
  <c r="B598" i="25"/>
  <c r="D598" i="25"/>
  <c r="F598" i="25"/>
  <c r="T598" i="25"/>
  <c r="B599" i="25"/>
  <c r="D599" i="25"/>
  <c r="F599" i="25"/>
  <c r="B600" i="25"/>
  <c r="T599" i="25"/>
  <c r="F600" i="25"/>
  <c r="D600" i="25"/>
  <c r="T600" i="25"/>
  <c r="B601" i="25"/>
  <c r="F601" i="25"/>
  <c r="D601" i="25"/>
  <c r="B602" i="25"/>
  <c r="T601" i="25"/>
  <c r="D602" i="25"/>
  <c r="F602" i="25"/>
  <c r="T602" i="25"/>
  <c r="B603" i="25"/>
  <c r="F603" i="25"/>
  <c r="D603" i="25"/>
  <c r="B604" i="25"/>
  <c r="T603" i="25"/>
  <c r="D604" i="25"/>
  <c r="F604" i="25"/>
  <c r="T604" i="25"/>
  <c r="B605" i="25"/>
  <c r="D605" i="25"/>
  <c r="F605" i="25"/>
  <c r="T605" i="25"/>
  <c r="B606" i="25"/>
  <c r="D606" i="25"/>
  <c r="F606" i="25"/>
  <c r="T606" i="25"/>
  <c r="B607" i="25"/>
  <c r="F607" i="25"/>
  <c r="D607" i="25"/>
  <c r="T607" i="25"/>
  <c r="B608" i="25"/>
  <c r="D608" i="25"/>
  <c r="F608" i="25"/>
  <c r="T608" i="25"/>
  <c r="B609" i="25"/>
  <c r="D609" i="25"/>
  <c r="F609" i="25"/>
  <c r="B610" i="25"/>
  <c r="T609" i="25"/>
  <c r="D610" i="25"/>
  <c r="F610" i="25"/>
  <c r="B611" i="25"/>
  <c r="T610" i="25"/>
  <c r="D611" i="25"/>
  <c r="F611" i="25"/>
  <c r="T611" i="25"/>
  <c r="B612" i="25"/>
  <c r="D612" i="25"/>
  <c r="F612" i="25"/>
  <c r="T612" i="25"/>
  <c r="B613" i="25"/>
  <c r="D613" i="25"/>
  <c r="F613" i="25"/>
  <c r="B614" i="25"/>
  <c r="T613" i="25"/>
  <c r="D614" i="25"/>
  <c r="F614" i="25"/>
  <c r="T614" i="25"/>
  <c r="AF31" i="25"/>
  <c r="AD31" i="25"/>
  <c r="AG31" i="25"/>
  <c r="AI31" i="25"/>
  <c r="AE31" i="25"/>
  <c r="AH31" i="25"/>
</calcChain>
</file>

<file path=xl/comments1.xml><?xml version="1.0" encoding="utf-8"?>
<comments xmlns="http://schemas.openxmlformats.org/spreadsheetml/2006/main">
  <authors>
    <author>Ofisas</author>
  </authors>
  <commentList>
    <comment ref="A69" authorId="0">
      <text>
        <r>
          <rPr>
            <u/>
            <sz val="8"/>
            <color indexed="81"/>
            <rFont val="Tahoma"/>
            <family val="2"/>
            <charset val="186"/>
          </rPr>
          <t>Tiesioginės išlaidos</t>
        </r>
        <r>
          <rPr>
            <sz val="8"/>
            <color indexed="81"/>
            <rFont val="Tahoma"/>
            <family val="2"/>
            <charset val="186"/>
          </rPr>
          <t xml:space="preserve"> apskaičiuotos automatiškai pagal jūsų anksčiau pateiktus duomenis apie savikainą, bet jas </t>
        </r>
        <r>
          <rPr>
            <u/>
            <sz val="8"/>
            <color indexed="81"/>
            <rFont val="Tahoma"/>
            <family val="2"/>
            <charset val="186"/>
          </rPr>
          <t>galite koreguoti</t>
        </r>
        <r>
          <rPr>
            <sz val="8"/>
            <color indexed="81"/>
            <rFont val="Tahoma"/>
            <family val="2"/>
            <charset val="186"/>
          </rPr>
          <t xml:space="preserve"> savo nuožiūra.
Prie tiesioginių išlaidų turėtumėte nurodyti </t>
        </r>
        <r>
          <rPr>
            <u/>
            <sz val="8"/>
            <color indexed="81"/>
            <rFont val="Tahoma"/>
            <family val="2"/>
            <charset val="186"/>
          </rPr>
          <t>faktines išlaidas</t>
        </r>
        <r>
          <rPr>
            <sz val="8"/>
            <color indexed="81"/>
            <rFont val="Tahoma"/>
            <family val="2"/>
            <charset val="186"/>
          </rPr>
          <t>, kurias priskyrėte savikainai, pagal atitinkamus periodus (t.y. kada pirksite medžiagas, kada mokėsite darbo užmokestį ir kt.)</t>
        </r>
      </text>
    </comment>
    <comment ref="A108" authorId="0">
      <text>
        <r>
          <rPr>
            <u/>
            <sz val="8"/>
            <color indexed="81"/>
            <rFont val="Tahoma"/>
            <family val="2"/>
            <charset val="186"/>
          </rPr>
          <t>Tiesioginės išlaidos</t>
        </r>
        <r>
          <rPr>
            <sz val="8"/>
            <color indexed="81"/>
            <rFont val="Tahoma"/>
            <family val="2"/>
            <charset val="186"/>
          </rPr>
          <t xml:space="preserve"> apskaičiuotos automatiškai pagal jūsų anksčiau pateiktus duomenis apie savikainą, bet jas </t>
        </r>
        <r>
          <rPr>
            <u/>
            <sz val="8"/>
            <color indexed="81"/>
            <rFont val="Tahoma"/>
            <family val="2"/>
            <charset val="186"/>
          </rPr>
          <t>galite koreguoti</t>
        </r>
        <r>
          <rPr>
            <sz val="8"/>
            <color indexed="81"/>
            <rFont val="Tahoma"/>
            <family val="2"/>
            <charset val="186"/>
          </rPr>
          <t xml:space="preserve"> savo nuožiūra.
Prie tiesioginių išlaidų turėtumėte nurodyti </t>
        </r>
        <r>
          <rPr>
            <u/>
            <sz val="8"/>
            <color indexed="81"/>
            <rFont val="Tahoma"/>
            <family val="2"/>
            <charset val="186"/>
          </rPr>
          <t>faktines išlaidas</t>
        </r>
        <r>
          <rPr>
            <sz val="8"/>
            <color indexed="81"/>
            <rFont val="Tahoma"/>
            <family val="2"/>
            <charset val="186"/>
          </rPr>
          <t>, kurias priskyrėte savikainai, pagal atitinkamus periodus (t.y. kada pirksite medžiagas, kada mokėsite darbo užmokestį ir kt.)</t>
        </r>
      </text>
    </comment>
  </commentList>
</comments>
</file>

<file path=xl/comments2.xml><?xml version="1.0" encoding="utf-8"?>
<comments xmlns="http://schemas.openxmlformats.org/spreadsheetml/2006/main">
  <authors>
    <author>Ofisas</author>
  </authors>
  <commentList>
    <comment ref="A15" authorId="0">
      <text>
        <r>
          <rPr>
            <sz val="8"/>
            <color indexed="81"/>
            <rFont val="Tahoma"/>
            <family val="2"/>
            <charset val="186"/>
          </rPr>
          <t>Automatiškai apskaičiuota pagal 5C dalyje "Lūžio taškas" nurodytą bendrąjį pelningumą</t>
        </r>
        <r>
          <rPr>
            <sz val="8"/>
            <color indexed="81"/>
            <rFont val="Tahoma"/>
            <family val="2"/>
            <charset val="186"/>
          </rPr>
          <t xml:space="preserve">
</t>
        </r>
      </text>
    </comment>
  </commentList>
</comments>
</file>

<file path=xl/sharedStrings.xml><?xml version="1.0" encoding="utf-8"?>
<sst xmlns="http://schemas.openxmlformats.org/spreadsheetml/2006/main" count="1086" uniqueCount="760">
  <si>
    <t>Užtikrinimo priemonė</t>
  </si>
  <si>
    <t>Palūka-
nų nor-
ma, %</t>
  </si>
  <si>
    <t>Iš viso C</t>
  </si>
  <si>
    <t>Iš viso B</t>
  </si>
  <si>
    <t>NUOSAVYBĖ</t>
  </si>
  <si>
    <t>Nekilnojamas turtas*</t>
  </si>
  <si>
    <t>Kitas turtas*</t>
  </si>
  <si>
    <t>* jei įkeistas, pažymėkite skliausteliuose “įkeistas”.</t>
  </si>
  <si>
    <t>Kada planuojama įsigyti (metai, mėnuo)</t>
  </si>
  <si>
    <t>1B Informacija apie verslą ir rinką</t>
  </si>
  <si>
    <t>2 skirsnis: Rinkodara</t>
  </si>
  <si>
    <r>
      <t xml:space="preserve">1.1. Verslo vykdytojas (pareiškėjas)
</t>
    </r>
    <r>
      <rPr>
        <i/>
        <sz val="8"/>
        <rFont val="Arial"/>
        <family val="2"/>
        <charset val="186"/>
      </rPr>
      <t>įmonės pavadinimas arba asmens vardas, pavardė</t>
    </r>
  </si>
  <si>
    <t>1.2. Įmonės / asmens kodas</t>
  </si>
  <si>
    <r>
      <t xml:space="preserve">1.3. Verslo vykdymo adresas
</t>
    </r>
    <r>
      <rPr>
        <i/>
        <sz val="8"/>
        <rFont val="Arial"/>
        <family val="2"/>
        <charset val="186"/>
      </rPr>
      <t>(buveinės adresas)</t>
    </r>
  </si>
  <si>
    <t>1.4. Kontaktiniai telefonai</t>
  </si>
  <si>
    <t>Nurodykite verslo vykdytoją (klausimas 1.1)</t>
  </si>
  <si>
    <t>Kokia įranga ir iš ko bus perkama?</t>
  </si>
  <si>
    <t>Kokios įrangos pir-
kimo apmokėjimo, transportavimo, draudimo sąlygos?</t>
  </si>
  <si>
    <t>DUOMENYS APIE PRIEVOLĖS ĮVYKDYMO UŽTIKRINIMO PRIEMONES</t>
  </si>
  <si>
    <t>Turto vertintojas</t>
  </si>
  <si>
    <t>Kitos siūlomos prievo-
lių įvykdymo užtikrini-
mo priemonės (laidavi-
mai, garantijos, kita):</t>
  </si>
  <si>
    <t>NARIO PRAŠYMAS DĖL DALIES PAJAUS GRĄŽINIMO</t>
  </si>
  <si>
    <r>
      <t>Prašau grąžinti dalį pajinių įnašų, disponavimo</t>
    </r>
    <r>
      <rPr>
        <i/>
        <sz val="7"/>
        <rFont val="Times New Roman"/>
        <family val="1"/>
        <charset val="186"/>
      </rPr>
      <t xml:space="preserve"> </t>
    </r>
    <r>
      <rPr>
        <sz val="7"/>
        <rFont val="Arial"/>
        <family val="2"/>
        <charset val="186"/>
      </rPr>
      <t xml:space="preserve">kuriais neriboja kredito unijų įstatymas, ir </t>
    </r>
    <r>
      <rPr>
        <i/>
        <sz val="7"/>
        <rFont val="Arial"/>
        <family val="2"/>
        <charset val="186"/>
      </rPr>
      <t>(pasirinkti vieną iš žemiau nurodytų alternatyvų</t>
    </r>
    <r>
      <rPr>
        <sz val="7"/>
        <rFont val="Arial"/>
        <family val="2"/>
        <charset val="186"/>
      </rPr>
      <t>):</t>
    </r>
  </si>
  <si>
    <t xml:space="preserve">panaudoti juos paskolos paskutinės(-ių) įmokos(-ų) dengimui  </t>
  </si>
  <si>
    <t xml:space="preserve">išmokėti juos visiškai atsiskaičius su kredito unija </t>
  </si>
  <si>
    <t xml:space="preserve">sumažinti pajinio įnašo dydį ne dažniau kaip kartą per metus </t>
  </si>
  <si>
    <t>(vardas, pavardė)</t>
  </si>
  <si>
    <t>(parašas)</t>
  </si>
  <si>
    <t>(data)</t>
  </si>
  <si>
    <t>PILDO KREDITO UNIJA</t>
  </si>
  <si>
    <t>Prie verslo plano formos pridėtas ir automatizuotas paskolos prašymas, kurį galite užpildyti prieš kreipdamiesi į pasirinktą kredito uniją paskolos.</t>
  </si>
  <si>
    <t>Pinigų likutis laikotarpio pabaigoje be apyvartinės paskolos</t>
  </si>
  <si>
    <t>Apyvartinių poreikis</t>
  </si>
  <si>
    <r>
      <t xml:space="preserve">0.3. Veiklą vykdysite kaip </t>
    </r>
    <r>
      <rPr>
        <i/>
        <sz val="10"/>
        <rFont val="Arial"/>
        <family val="2"/>
        <charset val="186"/>
      </rPr>
      <t>(pasirinkite iš sąrašo)</t>
    </r>
    <r>
      <rPr>
        <b/>
        <sz val="10"/>
        <rFont val="Arial"/>
        <family val="2"/>
        <charset val="186"/>
      </rPr>
      <t>:</t>
    </r>
  </si>
  <si>
    <r>
      <t xml:space="preserve">Kruopščiai užpildykite finansinę verslo plano dalį, kuri bus labai reikšminga vertinant Jūsų verslo perspektyvas. </t>
    </r>
    <r>
      <rPr>
        <b/>
        <sz val="8"/>
        <color indexed="10"/>
        <rFont val="Arial"/>
        <family val="2"/>
        <charset val="186"/>
      </rPr>
      <t>Nepalikite tuščių ar ne iki galo užpildytų finansinės dalies lentelių - be jų Jūsų verslo planas nebus vertinamas</t>
    </r>
    <r>
      <rPr>
        <sz val="8"/>
        <rFont val="Arial"/>
        <family val="2"/>
        <charset val="186"/>
      </rPr>
      <t>.</t>
    </r>
  </si>
  <si>
    <t>Išsamesnės informacijos apie verslo plano rengimą galite gauti kreipdamiesi į Lietuvos centrinę kredito uniją tel. 8-800-11211 arba el.paštu: verslumas@lku.lt.</t>
  </si>
  <si>
    <t>Priedas F. Praėjusių ir einamųjų metų finansinės ataskaitos (jeigu įmonė įsteigta anksčiau nei prieš 3 mėn.)</t>
  </si>
  <si>
    <t>DALYVIŲ IR VADOVŲ ĮSIPAREIGOJIMAI (skolos, laidavimai, garantijos, alimentai ir kt.)</t>
  </si>
  <si>
    <t>DALYVIŲ IR VADOVŲ NUOSAVYBĖ</t>
  </si>
  <si>
    <t>Kiti juridiniai asmenys, kuriuose juridinis asmuo ir pagrindiniai dalyviai (akcininkai ir kt.) bei vadovai turi akcijų, pajų ir pan.</t>
  </si>
  <si>
    <t>Lizingo, išperk.nuom. mokėjimai</t>
  </si>
  <si>
    <r>
      <t xml:space="preserve">A.11. Pateikite savo šeimos planuojamą biudžetą (mėnesio): </t>
    </r>
    <r>
      <rPr>
        <i/>
        <sz val="8"/>
        <rFont val="Arial"/>
        <family val="2"/>
        <charset val="186"/>
      </rPr>
      <t>pateikite vidutines mėnesines savo ir savo šeimos pajamas bei išlaidas esamuoju metu bei planuojamas artimiausių metų laikotarpyje, pradėjus įgyvendinti verslo planą.</t>
    </r>
  </si>
  <si>
    <t>Apyvartinių naudojimas</t>
  </si>
  <si>
    <t>kiek reikia minimaliai</t>
  </si>
  <si>
    <t>kiek bus naudojama, kad išdalinti visą prašomą sumą</t>
  </si>
  <si>
    <t>jeigu pinigų likutis neigiamas, prie apyvartinių naudojimo pridedamas 5% nuo visų išlaidų priedas atsargai</t>
  </si>
  <si>
    <t>&lt;</t>
  </si>
  <si>
    <t>&gt;</t>
  </si>
  <si>
    <t xml:space="preserve">Užpildykite priedą A (jei veiksite kaip fizinis asmuo) arba priedą B (jei veiksite kaip juridinis asmuo) </t>
  </si>
  <si>
    <t xml:space="preserve">Verslo planas yra išsamus verslo aprašymas, suteikiantis informaciją apie gaminamas prekes ar teikiamas paslaugas, apie marketingą bei finansines prognozes. Verslo planas padeda susikoncentruoti ties svarbiausiomis verslo idėjomis, padeda nusistatyti tikslus bei geriausius būdus, kaip tuos tikslus pasiekti. </t>
  </si>
  <si>
    <t>A.1. Vardas pavardė, asmens kodas</t>
  </si>
  <si>
    <t>A.2. Gyvenamoji vieta (adresas)</t>
  </si>
  <si>
    <t>A.3. Amžius</t>
  </si>
  <si>
    <t>A.4. Kontaktiniai telefonai</t>
  </si>
  <si>
    <t>A.5. El. pašto adresas</t>
  </si>
  <si>
    <t>B.1. Įmonės pavadinimas, kodas</t>
  </si>
  <si>
    <t>Pavadinimas / pavardė</t>
  </si>
  <si>
    <r>
      <t>Komentaras</t>
    </r>
    <r>
      <rPr>
        <sz val="8"/>
        <rFont val="Arial"/>
        <family val="2"/>
        <charset val="186"/>
      </rPr>
      <t xml:space="preserve"> 
</t>
    </r>
    <r>
      <rPr>
        <i/>
        <sz val="8"/>
        <rFont val="Arial"/>
        <family val="2"/>
        <charset val="186"/>
      </rPr>
      <t>(kodėl jis bus svarbus Jūsų versle?)</t>
    </r>
  </si>
  <si>
    <r>
      <t xml:space="preserve">Tipas </t>
    </r>
    <r>
      <rPr>
        <sz val="8"/>
        <rFont val="Arial"/>
        <family val="2"/>
        <charset val="186"/>
      </rPr>
      <t xml:space="preserve">
</t>
    </r>
    <r>
      <rPr>
        <i/>
        <sz val="8"/>
        <rFont val="Arial"/>
        <family val="2"/>
        <charset val="186"/>
      </rPr>
      <t>(pasirinkite iš sąrašo)</t>
    </r>
  </si>
  <si>
    <t>pirkėjas</t>
  </si>
  <si>
    <t>konsultantas</t>
  </si>
  <si>
    <t>paslaugų teikėjas</t>
  </si>
  <si>
    <t>veiklos partneris</t>
  </si>
  <si>
    <t>Numatomi mokėjimo atidėjimai, d.</t>
  </si>
  <si>
    <t>Klausimo nr.</t>
  </si>
  <si>
    <t>Apyvartai:</t>
  </si>
  <si>
    <t>Investiciniai įsigijimai:</t>
  </si>
  <si>
    <t>Pastaba / klausimas</t>
  </si>
  <si>
    <t>Vertintojas (KU):</t>
  </si>
  <si>
    <t>Vertintojas (LCKU):</t>
  </si>
  <si>
    <t>Rekomenduojama, kad pardedant naują verslą būtų paruoštas verslo planas. Verslo planai skiriasi ir turiniu ir apimtimi. Tačiau, visuomet geriau trumpesnis, bet tikslus ir konkretus verslo planas.</t>
  </si>
  <si>
    <t>Nusidėvėjimas ir amortizacija</t>
  </si>
  <si>
    <t>Iš viso pajamų:</t>
  </si>
  <si>
    <t>Vertini$M$o dalis</t>
  </si>
  <si>
    <t>Veikla</t>
  </si>
  <si>
    <t>Žaliavos ir medžiagos</t>
  </si>
  <si>
    <t>Energija ir darbo užmokestis</t>
  </si>
  <si>
    <t>Kitos išlaidos</t>
  </si>
  <si>
    <t>SAVIKAINAI:</t>
  </si>
  <si>
    <t>Prekė</t>
  </si>
  <si>
    <t>Medžiagos</t>
  </si>
  <si>
    <t>Energija ir DU</t>
  </si>
  <si>
    <t>Kitos</t>
  </si>
  <si>
    <t>Pardavimai</t>
  </si>
  <si>
    <t>kaina</t>
  </si>
  <si>
    <t>dalis kainoje</t>
  </si>
  <si>
    <t>Tiesioginės išlaidos (savikaina)</t>
  </si>
  <si>
    <t>Nario suteikti laidavimai, garantijos, įkeistas turtas už trečiuosius asmenis</t>
  </si>
  <si>
    <t>Kam garantuota, laiduota, įkeistas turtas</t>
  </si>
  <si>
    <t>Už kieno prievoles</t>
  </si>
  <si>
    <t>Prievolės terminas</t>
  </si>
  <si>
    <t>Ar šiuo metu Įmonei priklausančiam turtui (jo daliai) uždėtas areštas, kitaip apribota disponavimo teisė (jeigu taip – nurodyti kokių)?</t>
  </si>
  <si>
    <t>Fizinis asmuo</t>
  </si>
  <si>
    <t>Juridinis asmuo</t>
  </si>
  <si>
    <t>Uždaroji akcinė bendrovė (veikianti)</t>
  </si>
  <si>
    <t>Uždaroji akcinė bendrovė (bus steigiama)</t>
  </si>
  <si>
    <t>Prašomo kredito mokėjimai</t>
  </si>
  <si>
    <t>Esamos</t>
  </si>
  <si>
    <t>Planuojamos</t>
  </si>
  <si>
    <t>Lizingo, išperk. nuomos mokėjimai</t>
  </si>
  <si>
    <t>Planuo-
jamos</t>
  </si>
  <si>
    <t>Kintamos, abejotinos pajamos (50 %)</t>
  </si>
  <si>
    <t>Planuojamo verslo pajamos</t>
  </si>
  <si>
    <t>-</t>
  </si>
  <si>
    <t>Įmonės vadovo / įgalioto asmens vardas, pavardė</t>
  </si>
  <si>
    <t>Gyvenamoji vieta</t>
  </si>
  <si>
    <t>Namų telefonas</t>
  </si>
  <si>
    <t xml:space="preserve">Įgaliojimo data, Nr. </t>
  </si>
  <si>
    <t>Parašas</t>
  </si>
  <si>
    <r>
      <t xml:space="preserve">Žemiau nepildoma, jei apskaitą tvarko įmonės savininkas (ši nuostata taikoma neribotos civilinės atsakomybės juridiniams asmenims, turintiems vieną savininką). </t>
    </r>
    <r>
      <rPr>
        <b/>
        <sz val="7"/>
        <rFont val="Arial"/>
        <family val="2"/>
        <charset val="186"/>
      </rPr>
      <t xml:space="preserve">
</t>
    </r>
    <r>
      <rPr>
        <sz val="7"/>
        <rFont val="Arial"/>
        <family val="2"/>
        <charset val="186"/>
      </rPr>
      <t xml:space="preserve">Patvirtinu, kad prašyme pateikta informacija yra teisinga ir išsami ir nenuslėpta jokia kita informacija, kuri galėtų turėti įtakos kredito unijos sprendimui. </t>
    </r>
  </si>
  <si>
    <t>Pildoma, jei apskaitą tvarko vyriausiasis buhalteris:</t>
  </si>
  <si>
    <t>Įmonės pavadinimas</t>
  </si>
  <si>
    <t>A.V.</t>
  </si>
  <si>
    <r>
      <t>Pildoma, jei apskaitą pagal sutartį tvarko</t>
    </r>
    <r>
      <rPr>
        <b/>
        <u/>
        <sz val="7"/>
        <rFont val="Times New Roman"/>
        <family val="1"/>
        <charset val="186"/>
      </rPr>
      <t xml:space="preserve"> </t>
    </r>
    <r>
      <rPr>
        <b/>
        <u/>
        <sz val="7"/>
        <rFont val="Arial"/>
        <family val="2"/>
        <charset val="186"/>
      </rPr>
      <t>apskaitos paslaugas teikianti įmonė:</t>
    </r>
  </si>
  <si>
    <t>Įmonės vadovo / įgalioto asmens vardas ir pavardė</t>
  </si>
  <si>
    <t>Įgaliojimo data ir nr.</t>
  </si>
  <si>
    <t>Verslo plano turinys</t>
  </si>
  <si>
    <t>Asmens įmokos už įsiskolinimus viršija 40% jo pajamų, paskola negali būti teikiama</t>
  </si>
  <si>
    <t>Atminkite, kad pinigų likučiai negali būti neigiami - tai reiškia, kad Jums truks pinigų verslui</t>
  </si>
  <si>
    <t>Priedas A. Informacija apie verslininką (tik fiziniams asmenims)</t>
  </si>
  <si>
    <t>Duomenys apie fizinį asmenį</t>
  </si>
  <si>
    <t>Pareigos</t>
  </si>
  <si>
    <t>Darbo stažas</t>
  </si>
  <si>
    <t>Ankstesnės darbovietės</t>
  </si>
  <si>
    <t>Mokslo įstaiga</t>
  </si>
  <si>
    <t>Baigimo metai</t>
  </si>
  <si>
    <t>Įgytas išsilavinimas</t>
  </si>
  <si>
    <t>Vedęs / vedusi</t>
  </si>
  <si>
    <t>Nevedęs / nevedusi</t>
  </si>
  <si>
    <t>Išsiskyręs / išsiskyrusi</t>
  </si>
  <si>
    <t>Našlys / našlė</t>
  </si>
  <si>
    <t>Pragyvenimo biudžetas (šeimos biudžetas)</t>
  </si>
  <si>
    <t>Atlyginimas (po mokesčių)</t>
  </si>
  <si>
    <t>Sutuoktinio atlyginimas (po mokesčių)</t>
  </si>
  <si>
    <t>Kitų šeimos narių pajamos</t>
  </si>
  <si>
    <t>Pensija, pašalpa, stipendija</t>
  </si>
  <si>
    <t>Nuomos pajamos</t>
  </si>
  <si>
    <t>Finansinio turto pajamos</t>
  </si>
  <si>
    <t>Ūkininkavimo pajamos</t>
  </si>
  <si>
    <t>Alimentai</t>
  </si>
  <si>
    <t>Iš viso pajamų</t>
  </si>
  <si>
    <t>Būsto nuoma</t>
  </si>
  <si>
    <t>Maistas</t>
  </si>
  <si>
    <t>Komunalinės paslaugos</t>
  </si>
  <si>
    <t>Drabužiai</t>
  </si>
  <si>
    <t>Laisvalaikis</t>
  </si>
  <si>
    <t>Transportas (degalai, priežiūra)</t>
  </si>
  <si>
    <t>Vaikų išlaikymas</t>
  </si>
  <si>
    <t>Paskolų ir palūkanų mokėjimai</t>
  </si>
  <si>
    <t>Metinės pajamos</t>
  </si>
  <si>
    <t>Metinės išlaidos</t>
  </si>
  <si>
    <t>Grynosios pajamos per metus</t>
  </si>
  <si>
    <t>Mokėjimo įsipareigojimas</t>
  </si>
  <si>
    <t>Galutinė atsiskaitymo data</t>
  </si>
  <si>
    <t>Finansinis turtas</t>
  </si>
  <si>
    <t>Kitas turtas</t>
  </si>
  <si>
    <t>Dalyvis</t>
  </si>
  <si>
    <t>Asmens / įmonės kodas</t>
  </si>
  <si>
    <t>Dalis kapitale (procentais)</t>
  </si>
  <si>
    <t>Vardas ir pavardė</t>
  </si>
  <si>
    <t>Telefonas, el.paštas</t>
  </si>
  <si>
    <t>Juridinio asmens pavadinimas</t>
  </si>
  <si>
    <t>Įmonės kodas</t>
  </si>
  <si>
    <t>Parduotų prekių savikaina</t>
  </si>
  <si>
    <t>Bendrasis pelnas</t>
  </si>
  <si>
    <t>Pelnas prieš apmokestinimą</t>
  </si>
  <si>
    <t>Grynasis pelnas</t>
  </si>
  <si>
    <t>A. Ilgalaikis turtas</t>
  </si>
  <si>
    <t>I. Nematerialusis turtas</t>
  </si>
  <si>
    <t>II. Materialusis turtas</t>
  </si>
  <si>
    <t>Pastatai (patalpos)</t>
  </si>
  <si>
    <t>Transporto priemonės</t>
  </si>
  <si>
    <t>Įranga ir įrengimai</t>
  </si>
  <si>
    <t xml:space="preserve">III. Finansinis turtas </t>
  </si>
  <si>
    <t>B. Trumpalaikis turtas</t>
  </si>
  <si>
    <t>I. Atsargos ir nebaigtos vykdyti sutartys</t>
  </si>
  <si>
    <t>I.1. Atsargos</t>
  </si>
  <si>
    <t>I.2. Išankstiniai apmokėjimai</t>
  </si>
  <si>
    <t>II. Per vienerius metus gautinos sumos</t>
  </si>
  <si>
    <t>III. Kitas trumpalaikis turtas</t>
  </si>
  <si>
    <t>IV. Pinigai ir pinigų ekvivalentai</t>
  </si>
  <si>
    <t>(naudoja verslo plano vertintojas)</t>
  </si>
  <si>
    <t>Atkreipkite dėmesį, ar planuojamos pardavimo apimtys viršija lūžio tašką; jeigu ne, vadinasi, Jūsų verslas bus nuostolingas.</t>
  </si>
  <si>
    <t>3.11. Jeigu keičiate automatiškai įrašytus skaičius, pakomentuokite pakeitimus:</t>
  </si>
  <si>
    <t>3.12. Pakomentuokite, ką įtraukėte į "mokesčių" eilutę:</t>
  </si>
  <si>
    <t>3 skirsnis: Finansai ir finansinės prognozės (2)</t>
  </si>
  <si>
    <r>
      <t xml:space="preserve">Pridėtinės išlaidos </t>
    </r>
    <r>
      <rPr>
        <i/>
        <sz val="8"/>
        <rFont val="Arial"/>
        <family val="2"/>
        <charset val="186"/>
      </rPr>
      <t>(iš 3.3 punkto)</t>
    </r>
  </si>
  <si>
    <r>
      <t xml:space="preserve">Investicinės išlaidos </t>
    </r>
    <r>
      <rPr>
        <i/>
        <sz val="8"/>
        <rFont val="Arial"/>
        <family val="2"/>
        <charset val="186"/>
      </rPr>
      <t>(iš 3.1 punkto)</t>
    </r>
  </si>
  <si>
    <t>Pateikto verslo plano formą sudaro 3 skirsniai ir du priedai (A ir B). Užpildę verslo plano formą, nepamirškite pridėti papildomų dokumentų, kurie nurodyti prieduose C-G (žr. pateiktą turinį).</t>
  </si>
  <si>
    <t>Pastabos verslo planui (teikiamos klientui):</t>
  </si>
  <si>
    <t>Turtas iš viso:</t>
  </si>
  <si>
    <t>II.1. Pirkėjų skolos</t>
  </si>
  <si>
    <t>II.2. Kitos gautinos sumos</t>
  </si>
  <si>
    <t>C. Nuosavas kapitalas</t>
  </si>
  <si>
    <t>II. Rezervai</t>
  </si>
  <si>
    <t>III. Nepaskirstytas pelnas (nuostolis)</t>
  </si>
  <si>
    <t>D. Dotacijos, subsidijos</t>
  </si>
  <si>
    <t>E. Mokėtinos sumos ir įsipareigojimai</t>
  </si>
  <si>
    <t>I.1. Finansinės skolos (paskolos)</t>
  </si>
  <si>
    <t>II.1. Ilgalaikių skolų einamųjų metų dalis</t>
  </si>
  <si>
    <t>II.2. Finansinės skolos</t>
  </si>
  <si>
    <t>II.3. Skolos tiekėjams</t>
  </si>
  <si>
    <t>I. Ilgalaikiai įsipareigojimai</t>
  </si>
  <si>
    <t>II. Trumpalaikiai įsipareigojimai</t>
  </si>
  <si>
    <t>II.4. Kiti trumpalaikiai įsipareigojimai</t>
  </si>
  <si>
    <t>I.3. Kiti ilgalaikiai įsipareigojimai</t>
  </si>
  <si>
    <t>Nuosavybė ir įsipareigojimai iš viso:</t>
  </si>
  <si>
    <t>1 skirsnis: Verslo apžvalga</t>
  </si>
  <si>
    <t>Individuali įmonė</t>
  </si>
  <si>
    <t>Kooperatinė bendrovė</t>
  </si>
  <si>
    <t>1A Kontaktinė informacija</t>
  </si>
  <si>
    <t>Vertinimo dalis</t>
  </si>
  <si>
    <t>Techninė dalis</t>
  </si>
  <si>
    <t>Planuojama pardavimo kaina, Lt/vnt.</t>
  </si>
  <si>
    <t>Prekė ar prekių grupė</t>
  </si>
  <si>
    <t>Planuojama savikaina, Lt/vnt.</t>
  </si>
  <si>
    <t>Darbuotojų kategorijos</t>
  </si>
  <si>
    <t>Iš viso</t>
  </si>
  <si>
    <t>Taip, turiu (planuoju turėti) pagal panaudos sutartį</t>
  </si>
  <si>
    <r>
      <t xml:space="preserve">Pardavimų prognozę ir pinigų srautų ataskaitą pageidautina detalizuoti pirmus 12 mėn. pamėnesiui, vėliau - pamečiui. Taip yra lengviau suderinti metinius finansinius srautus ir sumažėja klaidos tikimybė. Bet kuriuo atveju, jeigu daromas planas pamėnesiui, greta turi būti suminis metinis planas (t.y. susumuoti visų mėnesių duomenys).
Pateikite savo prognozuojamus pardavimus, atsižvelgdami į sezoninius svyravimus. Pagrįskite, kodėl planuojate tokius pardavimus. Kokia yra tikimybė, kad pasieksite planuojamus pardavimų rezultatus.
</t>
    </r>
    <r>
      <rPr>
        <b/>
        <i/>
        <sz val="8"/>
        <rFont val="Arial"/>
        <family val="2"/>
        <charset val="186"/>
      </rPr>
      <t xml:space="preserve">Visos prognozės turi būti parengtos ne trumpesniam nei paskolos grąžinimo laikotarpiui, ir ne trumpiau nei 3 metams (net jei paskola grąžinama anksčiau).
</t>
    </r>
    <r>
      <rPr>
        <i/>
        <sz val="8"/>
        <rFont val="Arial"/>
        <family val="2"/>
        <charset val="186"/>
      </rPr>
      <t>Rengiant prognozes vėlesniems laikotarpiams, tikslinga numatyti ne tik pardavimų augimą, bet ir savikainos didėjimą (dėl infliacijos ir kitų priežasčių).</t>
    </r>
  </si>
  <si>
    <t>Paskolos grąžinimo atidėjimas:</t>
  </si>
  <si>
    <t>Konkurento stiprybės</t>
  </si>
  <si>
    <t>Konkurento silpnybės</t>
  </si>
  <si>
    <t>Konkurento pavadinimas:</t>
  </si>
  <si>
    <t>Bendrasis pelningumas, %</t>
  </si>
  <si>
    <t>Tiekėjo pavadinimas</t>
  </si>
  <si>
    <t>Planuojamos pirkti žaliavos / medžiagos / paslaugos</t>
  </si>
  <si>
    <t>Taip, turiu nuosavybės teise</t>
  </si>
  <si>
    <t>Ne, bet planuoju nuomoti</t>
  </si>
  <si>
    <t>Ne, bet planuoju įsigyti nuosavomis lėšomis</t>
  </si>
  <si>
    <t>Ne, bet planuoju įsigyti skolintomis lėšomis</t>
  </si>
  <si>
    <t>Ne, patalpos verslui nereikalingos</t>
  </si>
  <si>
    <t>Taip, nuomoju reikiamas patalpas</t>
  </si>
  <si>
    <t>EVRK klasifikatorių rasite čia:</t>
  </si>
  <si>
    <t>EVRK 2 red.</t>
  </si>
  <si>
    <t>Pajamos</t>
  </si>
  <si>
    <t>Pardavimų pajamos</t>
  </si>
  <si>
    <t>Išlaidos</t>
  </si>
  <si>
    <t>Nuoma</t>
  </si>
  <si>
    <t>Komunalinės išlaidos</t>
  </si>
  <si>
    <t>Telefonas</t>
  </si>
  <si>
    <t>Grynasis pinigų srautas</t>
  </si>
  <si>
    <t xml:space="preserve">Paskolos gavimo data: </t>
  </si>
  <si>
    <t>Paskolos grąžinimo pradžios data:</t>
  </si>
  <si>
    <t>sausis</t>
  </si>
  <si>
    <t>vasaris</t>
  </si>
  <si>
    <t>kovas</t>
  </si>
  <si>
    <t>balandis</t>
  </si>
  <si>
    <t>gegužė</t>
  </si>
  <si>
    <t>birželis</t>
  </si>
  <si>
    <t>liepa</t>
  </si>
  <si>
    <t>rugpjūtis</t>
  </si>
  <si>
    <t>rugsėjis</t>
  </si>
  <si>
    <t>spalis</t>
  </si>
  <si>
    <t>lapkritis</t>
  </si>
  <si>
    <t>gruodis</t>
  </si>
  <si>
    <t>m.</t>
  </si>
  <si>
    <t>mėn.</t>
  </si>
  <si>
    <t>Paskolos grąžinimo pabaigos data:</t>
  </si>
  <si>
    <t>sau</t>
  </si>
  <si>
    <t>vas</t>
  </si>
  <si>
    <t>kov</t>
  </si>
  <si>
    <t>bal</t>
  </si>
  <si>
    <t>geg</t>
  </si>
  <si>
    <t>bir</t>
  </si>
  <si>
    <t>Gyvena nesusituokęs / nesusitukuosi</t>
  </si>
  <si>
    <t>lie</t>
  </si>
  <si>
    <t>rgp</t>
  </si>
  <si>
    <t>rgs</t>
  </si>
  <si>
    <t>spl</t>
  </si>
  <si>
    <t>lap</t>
  </si>
  <si>
    <t>grd</t>
  </si>
  <si>
    <t>Palūkanos</t>
  </si>
  <si>
    <t>proc.</t>
  </si>
  <si>
    <t>Kada planuojama įsigyti 
(metai, mėnuo)</t>
  </si>
  <si>
    <t>Išlaidų objektas</t>
  </si>
  <si>
    <t>Paskolos palūkanos</t>
  </si>
  <si>
    <t>Transportas</t>
  </si>
  <si>
    <t>Draudimas</t>
  </si>
  <si>
    <t>Planuojami pardavimai, vnt. per mėnesį</t>
  </si>
  <si>
    <t>Bendrasis pelningumas:</t>
  </si>
  <si>
    <t>Mėnesinės pridėtinės išlaidos:</t>
  </si>
  <si>
    <t>Lūžio taškas:</t>
  </si>
  <si>
    <t>Nusidėvėjimas / amortizacija</t>
  </si>
  <si>
    <t>Klientų skaičius</t>
  </si>
  <si>
    <t>Projekto pradžia:</t>
  </si>
  <si>
    <t>Data</t>
  </si>
  <si>
    <t>Mokesčiai (išskyrus pelno mokestį)</t>
  </si>
  <si>
    <t>Iš viso išlaidų</t>
  </si>
  <si>
    <t>Pelno mokestis</t>
  </si>
  <si>
    <t>Pinigų likutis laikotarpio pradžioje</t>
  </si>
  <si>
    <t>Pinigų likutis laikotarpio pabaigoje</t>
  </si>
  <si>
    <t>Projekto pradžios data:</t>
  </si>
  <si>
    <t>projekto pradžios data sutampa su ankstesniame skyriuje nurodyta paskolos paėmimo data</t>
  </si>
  <si>
    <t>Nuosavos investuotos lėšos</t>
  </si>
  <si>
    <t>Biuro reikmenys, ryšiai</t>
  </si>
  <si>
    <t>Rinkodara</t>
  </si>
  <si>
    <t>I.2. Kiti ilgalaikiai įsipareigojimai</t>
  </si>
  <si>
    <t>Projekto dalys</t>
  </si>
  <si>
    <t>Kontrolinis sąrašas</t>
  </si>
  <si>
    <t>0.1. Vardas, pavardė / pavadinimas:</t>
  </si>
  <si>
    <t>0.2. Teikiamas kredito unijai (pavadinimas):</t>
  </si>
  <si>
    <t>Nurodykite, kuriai kredito unijai teikiate verslo planą (klausimas 0.2)</t>
  </si>
  <si>
    <t>1.5. El. pašto adresas</t>
  </si>
  <si>
    <t>1.6.Interneto svetainė</t>
  </si>
  <si>
    <r>
      <t xml:space="preserve">1.7. Verslo teisinė forma </t>
    </r>
    <r>
      <rPr>
        <i/>
        <sz val="8"/>
        <rFont val="Arial"/>
        <family val="2"/>
        <charset val="186"/>
      </rPr>
      <t>(pasirinkite arba įrašykite)</t>
    </r>
  </si>
  <si>
    <t>1.8. Verslo savininkas</t>
  </si>
  <si>
    <t>1.9. Vadovas</t>
  </si>
  <si>
    <t>1.10. Apskaitos tvarkytojas</t>
  </si>
  <si>
    <r>
      <t>1.11. Verslo apibūdinimas</t>
    </r>
    <r>
      <rPr>
        <i/>
        <sz val="8"/>
        <rFont val="Arial"/>
        <family val="2"/>
        <charset val="186"/>
      </rPr>
      <t xml:space="preserve"> (glaustai)</t>
    </r>
  </si>
  <si>
    <r>
      <t xml:space="preserve">1.12. Aprašykite vykdomą (planuojamą vykdyti) verslą 
</t>
    </r>
    <r>
      <rPr>
        <i/>
        <sz val="8"/>
        <rFont val="Arial"/>
        <family val="2"/>
        <charset val="186"/>
      </rPr>
      <t xml:space="preserve">Kokias prekes ar paslaugas siūlysite? 
Kodėl imatės tokios veiklos? 
Kokius reikiamus įgūdžius ir patirtį turite? </t>
    </r>
  </si>
  <si>
    <t>1.13. Veiklos kodas pagal EVRK</t>
  </si>
  <si>
    <r>
      <t xml:space="preserve">1.14. Apibūdinkite rinkos perspektyvas
</t>
    </r>
    <r>
      <rPr>
        <i/>
        <sz val="8"/>
        <rFont val="Arial"/>
        <family val="2"/>
        <charset val="186"/>
      </rPr>
      <t>Kaip, jūsų nuomone, keisis išteklių, produkcijos kainos, paklausa?
Kokie aplinkos veiksniai gali būti reikšmingi Jūsų verslui?
Ar verslas ateityje išliks patrauklus?</t>
    </r>
  </si>
  <si>
    <t xml:space="preserve">2.1. Įvardinkite ir apibūdinkite pagrindinius savo konkurentus: </t>
  </si>
  <si>
    <t>2.3. Kokios bus Jūsų pagrindinių prekių (prekių grupių) ar paslaugų kainos?</t>
  </si>
  <si>
    <r>
      <t xml:space="preserve">2.4. Kokia bus jūsų prekių ar paslaugų savikaina? Kokios bus pagrindinės jos dalys? </t>
    </r>
    <r>
      <rPr>
        <i/>
        <sz val="8"/>
        <rFont val="Arial"/>
        <family val="2"/>
        <charset val="186"/>
      </rPr>
      <t/>
    </r>
  </si>
  <si>
    <r>
      <t xml:space="preserve">3.2. Pagrįskite reikalingų investicinių įsigijimų poreikį:
</t>
    </r>
    <r>
      <rPr>
        <i/>
        <sz val="8"/>
        <rFont val="Arial"/>
        <family val="2"/>
        <charset val="186"/>
      </rPr>
      <t>Nurodykite, kodėl Jums reikia būtent tokios įrangos / priemonių, ar negalima naudoti pigesnių alternatyvų ir pan.</t>
    </r>
  </si>
  <si>
    <t>3.3. Nurodykite papildomas išlaidas, kurios bus reikalingos vykdant Jūsų verslą:</t>
  </si>
  <si>
    <r>
      <t xml:space="preserve">3.4. Pakomentuokite, kaip skaičiavote nusidėvėjimo / amortizacijos sąnaudas
</t>
    </r>
    <r>
      <rPr>
        <i/>
        <sz val="8"/>
        <rFont val="Arial"/>
        <family val="2"/>
        <charset val="186"/>
      </rPr>
      <t>(kokiam turtui, kokia norma, trukmė)</t>
    </r>
  </si>
  <si>
    <t>3.5. Pateikite pardavimų prognozę pirmiems 12 mėnesių:</t>
  </si>
  <si>
    <t>3.8. Nurodykite Jūsų verslui taikomą pelno (pajamų) mokesčio tarifą:</t>
  </si>
  <si>
    <r>
      <t xml:space="preserve">3.10. Pateikite pinigų srautų prognozę vėlesniems laikotarpiams: </t>
    </r>
    <r>
      <rPr>
        <i/>
        <sz val="8"/>
        <rFont val="Arial"/>
        <family val="2"/>
        <charset val="186"/>
      </rPr>
      <t>(tiek pat metų, kiek prognozavote pardavimus)</t>
    </r>
  </si>
  <si>
    <t>A.6. Išsilavinimas:</t>
  </si>
  <si>
    <t>A.7. Šeimyninė padėtis</t>
  </si>
  <si>
    <t>A.8. Sutuoktinio vardas, pavardė</t>
  </si>
  <si>
    <t>A.9. Sutuoktinio išsilavinimas:</t>
  </si>
  <si>
    <t>A.10. Išlaikytinių skaičius ir amžius</t>
  </si>
  <si>
    <t>B.2. Buveinės adresas</t>
  </si>
  <si>
    <r>
      <t xml:space="preserve">B.3. Pateikite pelno (nuostolių) ataskaitos prognozę pamečiui: </t>
    </r>
    <r>
      <rPr>
        <i/>
        <sz val="8"/>
        <rFont val="Arial"/>
        <family val="2"/>
        <charset val="186"/>
      </rPr>
      <t>(tiek pat metų, kiek prognozavote pardavimus)</t>
    </r>
  </si>
  <si>
    <t>B.4. Jeigu keičiate automatiškai įrašytus skaičius, pakomentuokite:</t>
  </si>
  <si>
    <r>
      <t xml:space="preserve">B.5. Pateikite balanso prognozę: </t>
    </r>
    <r>
      <rPr>
        <i/>
        <sz val="8"/>
        <rFont val="Arial"/>
        <family val="2"/>
        <charset val="186"/>
      </rPr>
      <t>(tiek pat metų, kiek prognozavote pardavimus)</t>
    </r>
  </si>
  <si>
    <t>B.6. Pakomentuokite balanso prognozę:</t>
  </si>
  <si>
    <r>
      <t>Elektroninės versijos pildymo instrukcija:</t>
    </r>
    <r>
      <rPr>
        <sz val="8"/>
        <rFont val="Arial"/>
        <family val="2"/>
        <charset val="186"/>
      </rPr>
      <t xml:space="preserve">
Šį Excel formato failą sudaro:
- Verslo planas (1 - 3 skirsniai)
- Verslo plano priedai A ir B
- Paraiškos paskolai gauti PF ir PJ
Jeigu verslą vykdysite kaip </t>
    </r>
    <r>
      <rPr>
        <b/>
        <sz val="8"/>
        <rFont val="Arial"/>
        <family val="2"/>
        <charset val="186"/>
      </rPr>
      <t>fizinis asmuo</t>
    </r>
    <r>
      <rPr>
        <sz val="8"/>
        <rFont val="Arial"/>
        <family val="2"/>
        <charset val="186"/>
      </rPr>
      <t xml:space="preserve">, užpildykite skirsnius 1-3, priedą A ir paraišką PF.
Jeigu verslą vykdysite kaip </t>
    </r>
    <r>
      <rPr>
        <b/>
        <sz val="8"/>
        <rFont val="Arial"/>
        <family val="2"/>
        <charset val="186"/>
      </rPr>
      <t>juridinis asmuo</t>
    </r>
    <r>
      <rPr>
        <sz val="8"/>
        <rFont val="Arial"/>
        <family val="2"/>
        <charset val="186"/>
      </rPr>
      <t xml:space="preserve">, užpildykite skirsnius 1-3, priedą B ir paraišką PJ.
Ši forma yra automatizuota - didelė dalis laukų užsipildo automatiškai. </t>
    </r>
    <r>
      <rPr>
        <b/>
        <sz val="8"/>
        <color indexed="10"/>
        <rFont val="Arial"/>
        <family val="2"/>
        <charset val="186"/>
      </rPr>
      <t xml:space="preserve">Jums savarankiškai reikia užpildyti visus žaliai pažymėtus laukus.
</t>
    </r>
    <r>
      <rPr>
        <sz val="8"/>
        <rFont val="Arial"/>
        <family val="2"/>
        <charset val="186"/>
      </rPr>
      <t xml:space="preserve">
Faile orientuotis Jums padės kiekvieno lapo viršuje ir apačioje esanti legenda su nuorodomis į visas reikiamas failo dalis.</t>
    </r>
  </si>
  <si>
    <t>Glaustai apibūdinkite verslą (klausimas 1.11)</t>
  </si>
  <si>
    <t>Nurodykite paskolos gavimo ir grąžinimo datas (klausimas 1.31)</t>
  </si>
  <si>
    <t>Nurodykite, kiek lėšų ir kokiems poreikiams jums reikės verslo pradžiai (klausimas 3.1)</t>
  </si>
  <si>
    <t>Daugiau nei 30% paskolos naudosite apyvartinėms lėšoms - turėtumėte rinktis šį paskolos tipą (klausimas 1.31)</t>
  </si>
  <si>
    <t>Sutikrinkite norimą paskolos sumą ir jos paskirstymą (klausimai 1.31 ir 3.1) - jos turi būti lygios</t>
  </si>
  <si>
    <t>Nurodykite planuojamas pajamas (3.5 ir 3.6 lentelės)</t>
  </si>
  <si>
    <t>Grynų pinigų likutis laikotarpio pabaigoje negali būti neigiamas (lentelės 3.9 ir 3.10)</t>
  </si>
  <si>
    <t>Planuojate pernelyg didelius grynų pinigų likučius - atsižvelkite į pastabą prie punktų 3.9 ir/ar 3.10</t>
  </si>
  <si>
    <t>Užpildykite šeimos biudžeto skiltį (priedas A, punktas A.11)</t>
  </si>
  <si>
    <t>Užpildykite balansą. Peržiūrėkite, ar sutampa balanso pusės (priedas B, punktas B.5)</t>
  </si>
  <si>
    <t>SKOLININKO ĮSIPAREIGOJIMŲ FINANSINĖMS INSTITUCIJOMS ĮVERTINIMAS</t>
  </si>
  <si>
    <t>Skolininkas:</t>
  </si>
  <si>
    <t>Institucija</t>
  </si>
  <si>
    <t>Rūšis</t>
  </si>
  <si>
    <t>Grąžinimo data</t>
  </si>
  <si>
    <t>2. Įmonės esami ir prognozuojami finansiniai rodikliai</t>
  </si>
  <si>
    <t>Grąžinimai</t>
  </si>
  <si>
    <t>Viso</t>
  </si>
  <si>
    <t>EBITDA</t>
  </si>
  <si>
    <t>1. Įmonės turimi finansiniai įsipareigojimai paraiškos teikimo metu</t>
  </si>
  <si>
    <t>Pasirinkite tik vieną paskolą - investicijoms arba apyvartinėms lėšoms (klausimas 5.3)</t>
  </si>
  <si>
    <t>TURINIO PASTABOMS:</t>
  </si>
  <si>
    <t>Paskolos dengimas</t>
  </si>
  <si>
    <t>Energija:</t>
  </si>
  <si>
    <t>Kita:</t>
  </si>
  <si>
    <t>Darbo užmokestis:</t>
  </si>
  <si>
    <t>Paskolos suma:</t>
  </si>
  <si>
    <t>Paskolos trukmė, mėn.:</t>
  </si>
  <si>
    <t>Paskolos trukmė (grąžinimo periodas):</t>
  </si>
  <si>
    <t>(visa paskolos trukmė)</t>
  </si>
  <si>
    <t>Įmoka</t>
  </si>
  <si>
    <t>Verslo planas</t>
  </si>
  <si>
    <t>Priedą A arba B turi pildyti tie fiziniai arba juridiniai asmenys, kurie bus tiesioginiai verslo vykdytojai. Jeigu verslą vykdys juridinis asmuo, tai to asmens savininkams (akcininkams) ar vadovams priedo A pildyti nereikia.</t>
  </si>
  <si>
    <t>3 skirsnis: Finansai ir finansinės prognozės (1)</t>
  </si>
  <si>
    <t>Priedas B. Informacija apie juridinį asmenį</t>
  </si>
  <si>
    <t>3 skirsnis: Finansai ir finansinės prognozės</t>
  </si>
  <si>
    <t>3A Investicijų poreikis</t>
  </si>
  <si>
    <t>3B Pardavimų prognozė</t>
  </si>
  <si>
    <t>3C Pinigų srautų prognozė</t>
  </si>
  <si>
    <t>Šiuo verslo planu Jūs turite įrodyti, kad verslas bus atsiperkantis ir kad paskolą sugebėsite grąžinti. Visi verslo plane pateikti teiginiai ir skaičiai turi būti logiški ir pagrįsti. 
Į pateiktus klausimus nebūtina atsakinėti tiesiogiai, galima tiesiog kiekviename skyrelyje paprastais žodžiais aprašyti esmę ir pateikti svarbiausią su planuojamu verslu susijusią informaciją.</t>
  </si>
  <si>
    <t>Priedai</t>
  </si>
  <si>
    <t>Priedas E. Sertifikatai / licencijos / leidimai</t>
  </si>
  <si>
    <t>Papildomi dokumentai</t>
  </si>
  <si>
    <t>Priedas C. Vadovų, savininkų gyvenimo aprašymai (CV) (iki 2 psl.)</t>
  </si>
  <si>
    <t>Priedas D. Rinkos tyrimai / patalpų duomenys</t>
  </si>
  <si>
    <t>Vertintojo dalis</t>
  </si>
  <si>
    <t>(pildo verslo plano vertintojas)</t>
  </si>
  <si>
    <t>Šioje formoje pasistenkite perteikti savo verslo idėją kuo glausčiau ir tiksliau. Informacijai pateikti skirtų laukų dydis apribotas, todėl stenkitės pernelyg neišsiplėsti.</t>
  </si>
  <si>
    <t xml:space="preserve">Ši Verslo plano forma nėra privaloma, tačiau gali padėti parašyti tinkamą verslo planą, reikalingą kreipiantis į kredito uniją dėl paskolos pagal Verslumo skatinimo projektą. </t>
  </si>
  <si>
    <t>Individuali veikla su pažyma</t>
  </si>
  <si>
    <t>Individuali veikla su verslo liudijimu (patentu)</t>
  </si>
  <si>
    <t>Tikroji ūkinė bendrija</t>
  </si>
  <si>
    <t>Komanditinė ūkinė bendrija</t>
  </si>
  <si>
    <t>Darbo užmokestis ir soc.dr.</t>
  </si>
  <si>
    <t>Gyvybės draudimas</t>
  </si>
  <si>
    <t>Kitas draudimas</t>
  </si>
  <si>
    <t>Verslo projekto finansinių srautų įvertinimui</t>
  </si>
  <si>
    <t>Dalys projekte</t>
  </si>
  <si>
    <t>Bendraturtis (-ė):</t>
  </si>
  <si>
    <t>Nuomininkas (-ė):</t>
  </si>
  <si>
    <t>Savininkas (-ė):</t>
  </si>
  <si>
    <t>Kitos reguliarios pajamos (90 %)</t>
  </si>
  <si>
    <t>Kitos nereguliarios pajamos (70 %)</t>
  </si>
  <si>
    <t>Kam bus naudojamos paskolos lėšos?</t>
  </si>
  <si>
    <t>Pavadinimas</t>
  </si>
  <si>
    <t>Teisinė forma (UAB, KB, IĮ ar kt.)</t>
  </si>
  <si>
    <t>Registracijos data</t>
  </si>
  <si>
    <t>Įstatinis kapitalas</t>
  </si>
  <si>
    <t>Dabartinis samdomų darbuotojų skaičius</t>
  </si>
  <si>
    <t xml:space="preserve">Ankstesni pavadinimai 
(jei pavadinimas buvo keistas)
</t>
  </si>
  <si>
    <t>Adresas</t>
  </si>
  <si>
    <t>Telefono nr.</t>
  </si>
  <si>
    <t>Fakso nr.</t>
  </si>
  <si>
    <t>El.paštas</t>
  </si>
  <si>
    <t>Interneto svetainė</t>
  </si>
  <si>
    <t>tikrina apyvartinių poreikį:</t>
  </si>
  <si>
    <t>DUOMENYS APIE NARIO (JURIDINIO ASMENS) DALYVIUS IR VADOVUS</t>
  </si>
  <si>
    <t>Pagrindiniai nario (juridinio asmens) dalyviai (akcininkai, pajininkai ir pan.)</t>
  </si>
  <si>
    <t>Prioritetinė grupė (nurodyti)*</t>
  </si>
  <si>
    <t>Nario (juridinio asmens) vadovai</t>
  </si>
  <si>
    <t>(apyvartinių lėšų panaudojimo poreikio skaičiavimui)</t>
  </si>
  <si>
    <t>paskola apyvartai</t>
  </si>
  <si>
    <r>
      <t>Atkreipkite dėmesį į raudonai pažymėtas pastabas prie klausimų - jos rodo, kad verslo plane yra klaidų, kurias būtina ištaisyti.</t>
    </r>
    <r>
      <rPr>
        <sz val="8"/>
        <rFont val="Arial"/>
        <family val="2"/>
        <charset val="186"/>
      </rPr>
      <t xml:space="preserve">
</t>
    </r>
    <r>
      <rPr>
        <i/>
        <sz val="8"/>
        <rFont val="Arial"/>
        <family val="2"/>
        <charset val="186"/>
      </rPr>
      <t>Faile taip pat rasite paskolos grąžinimo grafiką bei lentelę verslo plano vertintojo pastaboms. Šiose failo dalyse nieko nekeiskite - galite sugadinti verslo planą.</t>
    </r>
    <r>
      <rPr>
        <sz val="8"/>
        <rFont val="Arial"/>
        <family val="2"/>
        <charset val="186"/>
      </rPr>
      <t xml:space="preserve">
</t>
    </r>
    <r>
      <rPr>
        <b/>
        <sz val="8"/>
        <rFont val="Arial"/>
        <family val="2"/>
        <charset val="186"/>
      </rPr>
      <t>Jeigu dalis informacijos netelpa į verslo plano formą, ją pateikite ant atskiro lapo, kaip priedą.</t>
    </r>
    <r>
      <rPr>
        <sz val="8"/>
        <rFont val="Arial"/>
        <family val="2"/>
        <charset val="186"/>
      </rPr>
      <t xml:space="preserve">
</t>
    </r>
    <r>
      <rPr>
        <b/>
        <sz val="8"/>
        <color indexed="10"/>
        <rFont val="Arial"/>
        <family val="2"/>
        <charset val="186"/>
      </rPr>
      <t>Prieš pradėdami pildyti verslo planą, užpildykite žemiau esančius laukus bei perskaitykite žemiau pateiktą informaciją:</t>
    </r>
  </si>
  <si>
    <t>Taip</t>
  </si>
  <si>
    <t>Ne</t>
  </si>
  <si>
    <t>1C Reikiami ištekliai</t>
  </si>
  <si>
    <t>1D Kreditavimo poreikis</t>
  </si>
  <si>
    <t>Mato vnt.</t>
  </si>
  <si>
    <t>Rinkodara (reklama, išlaidos akcijoms ir pan.)</t>
  </si>
  <si>
    <t>Lūžio taško grafikui:</t>
  </si>
  <si>
    <t>Ofiso reikmenys ir org. technika</t>
  </si>
  <si>
    <t>Kredito unijai</t>
  </si>
  <si>
    <t>PRAŠYMO ESMĖ</t>
  </si>
  <si>
    <t>prašymo formai - skaičiaus vertimas į tekstą</t>
  </si>
  <si>
    <t>dešimt</t>
  </si>
  <si>
    <t>dvi</t>
  </si>
  <si>
    <t>tris</t>
  </si>
  <si>
    <t>keturias</t>
  </si>
  <si>
    <t>penkias</t>
  </si>
  <si>
    <t>šešias</t>
  </si>
  <si>
    <t>septynias</t>
  </si>
  <si>
    <t>aštuonias</t>
  </si>
  <si>
    <t>devynias</t>
  </si>
  <si>
    <t>tūkstančių</t>
  </si>
  <si>
    <t>tūkstančiai</t>
  </si>
  <si>
    <t>vienas</t>
  </si>
  <si>
    <t>du</t>
  </si>
  <si>
    <t>trys</t>
  </si>
  <si>
    <t>Darbuo-
tojų (etatų) skaičius</t>
  </si>
  <si>
    <r>
      <t xml:space="preserve">Darbo užmokestis ir soc.dr. </t>
    </r>
    <r>
      <rPr>
        <i/>
        <sz val="8"/>
        <rFont val="Arial"/>
        <family val="2"/>
        <charset val="186"/>
      </rPr>
      <t>(neįtrauktas į savikainą)</t>
    </r>
  </si>
  <si>
    <r>
      <t xml:space="preserve">Mokesčiai </t>
    </r>
    <r>
      <rPr>
        <i/>
        <sz val="8"/>
        <rFont val="Arial"/>
        <family val="2"/>
        <charset val="186"/>
      </rPr>
      <t>(išskyrus pelno mokestį)</t>
    </r>
  </si>
  <si>
    <r>
      <t xml:space="preserve">Kitos: </t>
    </r>
    <r>
      <rPr>
        <i/>
        <sz val="8"/>
        <rFont val="Arial"/>
        <family val="2"/>
        <charset val="186"/>
      </rPr>
      <t>(detalizuokite)</t>
    </r>
  </si>
  <si>
    <t>Investicijoms</t>
  </si>
  <si>
    <t>Apyvartinėms lėšoms</t>
  </si>
  <si>
    <r>
      <t>Paskolos grąžinimo grafiko tipas</t>
    </r>
    <r>
      <rPr>
        <sz val="8"/>
        <rFont val="Arial"/>
        <family val="2"/>
        <charset val="186"/>
      </rPr>
      <t>:</t>
    </r>
  </si>
  <si>
    <t>Planuojami investiciniai įsigijimai</t>
  </si>
  <si>
    <t>Poreikio pagrindimas</t>
  </si>
  <si>
    <t>Pridėtinės išlaidos</t>
  </si>
  <si>
    <t>projekto pradžios data sutampa su ankstesčiau nurodyta paskolos paėmimo data</t>
  </si>
  <si>
    <t>Paskolos grąžinimo grafikas (preliminarus)</t>
  </si>
  <si>
    <t>keturi</t>
  </si>
  <si>
    <t>penki</t>
  </si>
  <si>
    <t>šeši</t>
  </si>
  <si>
    <t>septyni</t>
  </si>
  <si>
    <t>aštuoni</t>
  </si>
  <si>
    <t>devyni</t>
  </si>
  <si>
    <t>šimtai</t>
  </si>
  <si>
    <t>šimtas</t>
  </si>
  <si>
    <t xml:space="preserve"> </t>
  </si>
  <si>
    <t>tūkstantis</t>
  </si>
  <si>
    <t>vienuolika</t>
  </si>
  <si>
    <t>trylika</t>
  </si>
  <si>
    <t>dvylika</t>
  </si>
  <si>
    <t>keturiolika</t>
  </si>
  <si>
    <t>penkiolika</t>
  </si>
  <si>
    <t>šešiolika</t>
  </si>
  <si>
    <t>septyniolika</t>
  </si>
  <si>
    <t>aštuoniolika</t>
  </si>
  <si>
    <t>devyniolika</t>
  </si>
  <si>
    <t>Pageidaujama įmokos/palūkanų mokėjimo diena</t>
  </si>
  <si>
    <t>Veiklos kodas pagal EVRK</t>
  </si>
  <si>
    <t>Projekto vykdymo vieta (adresas)</t>
  </si>
  <si>
    <t>Planuojama sukurti naujų darbo vietų</t>
  </si>
  <si>
    <t>KITOS PAGEIDAUJAMOS KREDITO UNIJOS  PASLAUGOS</t>
  </si>
  <si>
    <r>
      <t>Maestro</t>
    </r>
    <r>
      <rPr>
        <sz val="8"/>
        <rFont val="Arial"/>
        <family val="2"/>
        <charset val="186"/>
      </rPr>
      <t xml:space="preserve"> debetinė kortelė</t>
    </r>
  </si>
  <si>
    <r>
      <t xml:space="preserve">MasterCard Standard </t>
    </r>
    <r>
      <rPr>
        <sz val="8"/>
        <rFont val="Arial"/>
        <family val="2"/>
        <charset val="186"/>
      </rPr>
      <t>kreditinė kortelė</t>
    </r>
  </si>
  <si>
    <r>
      <t>Internetinė bankininkystė</t>
    </r>
    <r>
      <rPr>
        <b/>
        <sz val="8"/>
        <rFont val="Arial"/>
        <family val="2"/>
        <charset val="186"/>
      </rPr>
      <t xml:space="preserve"> 
i-Unija</t>
    </r>
  </si>
  <si>
    <t xml:space="preserve">SLAPTAŽODIS, NAUDOJAMAS TEIKIANT INFORMACIJĄ APIE MOKĖJIMO KORTELES TELEFONU (pvz., mamos mergautinė pavardė) </t>
  </si>
  <si>
    <t>DUOMENYS APIE NARĮ</t>
  </si>
  <si>
    <t>Vardas, pavardė</t>
  </si>
  <si>
    <t>Asmens kodas</t>
  </si>
  <si>
    <t>Asmens tapatybės dokumentas:</t>
  </si>
  <si>
    <t>Nr.</t>
  </si>
  <si>
    <t>Išdavimo data ir vieta</t>
  </si>
  <si>
    <t>Tapatybės kortelė</t>
  </si>
  <si>
    <t>Pasas</t>
  </si>
  <si>
    <t>Vairuotojo pažymėjimas</t>
  </si>
  <si>
    <t>Kita (..............)</t>
  </si>
  <si>
    <t>Gyvenamoji vieta (adresas)</t>
  </si>
  <si>
    <t>namo</t>
  </si>
  <si>
    <t>buto</t>
  </si>
  <si>
    <t xml:space="preserve">Gyvenantis (-i) kartu su tėvais </t>
  </si>
  <si>
    <t>Mokymosi vieta (pavadinimas, specialybė, kursas)</t>
  </si>
  <si>
    <t>Išsilavinimas</t>
  </si>
  <si>
    <t>Vidurinis</t>
  </si>
  <si>
    <t>Kita</t>
  </si>
  <si>
    <t>Prioritetinė grupė</t>
  </si>
  <si>
    <t>ŠEIMYNINĖ PADĖTIS</t>
  </si>
  <si>
    <t>SUTUOKTINIS</t>
  </si>
  <si>
    <t>Išlaikytinių skaičius ir amžius</t>
  </si>
  <si>
    <t>Kreditoriaus pavadinimas</t>
  </si>
  <si>
    <t>I. Akcinis kapitalas / Savininkų įnašai</t>
  </si>
  <si>
    <t>Mažoji bendrija</t>
  </si>
  <si>
    <r>
      <t xml:space="preserve">Rinkos vertė, EUR
</t>
    </r>
    <r>
      <rPr>
        <i/>
        <sz val="8"/>
        <rFont val="Arial"/>
        <family val="2"/>
        <charset val="186"/>
      </rPr>
      <t>(nurodykite apytiksliai)</t>
    </r>
  </si>
  <si>
    <t>Planuojamos išlaidos per mėnesį, EUR</t>
  </si>
  <si>
    <t>Viso išlaidų per mėn., EUR</t>
  </si>
  <si>
    <t>Viso išlaidų per metus, EUR</t>
  </si>
  <si>
    <t>Planuojama pardavimo kaina, EUR/vnt.</t>
  </si>
  <si>
    <t xml:space="preserve">                                    Prekės 
Sudėtinės 
dalys (EUR)</t>
  </si>
  <si>
    <t>Savikaina, EUR/vnt.</t>
  </si>
  <si>
    <t>Bendrasis pelnas, EUR/vnt.</t>
  </si>
  <si>
    <t>Projekto  vertė, EUR</t>
  </si>
  <si>
    <t>Paskolos lėšos, EUR</t>
  </si>
  <si>
    <t>Paskolos gavėjo lėšos, EUR</t>
  </si>
  <si>
    <t>Suma, EUR</t>
  </si>
  <si>
    <t>Mokėjimų skaičius metuose</t>
  </si>
  <si>
    <t>Suma per metus, EUR</t>
  </si>
  <si>
    <t>Pardavimai, EUR</t>
  </si>
  <si>
    <t>Vidutiniai pardavimai klientui, EUR</t>
  </si>
  <si>
    <t>EUR</t>
  </si>
  <si>
    <t>EUR per mėnesį</t>
  </si>
  <si>
    <t>EUR/mėn.</t>
  </si>
  <si>
    <t>Sutarties suma, EUR</t>
  </si>
  <si>
    <t>Įsipareigoji-
mo likutis, EUR</t>
  </si>
  <si>
    <t>Mėnesinė įmoka, EUR</t>
  </si>
  <si>
    <t>Rinkos vertė, EUR</t>
  </si>
  <si>
    <t>Projekto  vertė,EUR</t>
  </si>
  <si>
    <t>Balansinė vertė, EUR</t>
  </si>
  <si>
    <t>Likvidacinė vertė, EUR</t>
  </si>
  <si>
    <t>Įsipareigojimo likutis, EUR</t>
  </si>
  <si>
    <t>Mėnesinė mokėjimo suma, EUR</t>
  </si>
  <si>
    <t>Nario/dalyvio turimų akcijų nominali vertė (EUR)</t>
  </si>
  <si>
    <t>Prievolės suma (EUR)</t>
  </si>
  <si>
    <t>Įsipareigojimų likutis, EUR</t>
  </si>
  <si>
    <t>Pardavimo pajamos, EUR</t>
  </si>
  <si>
    <t>Veiklos sąnaudos, EUR</t>
  </si>
  <si>
    <t>EBIT (tipinės veiklos pelnas), EUR</t>
  </si>
  <si>
    <t>Nusidėvėjimo ir amort. sąnaudos, EUR</t>
  </si>
  <si>
    <t>EBITDA, EUR</t>
  </si>
  <si>
    <t>Sumažinkite paskolos sumą. Maksimali paskolos suma yra 24907,32 EUR (klausimas 1.31)</t>
  </si>
  <si>
    <r>
      <t xml:space="preserve">1.12.1. Ar verslo apimtys svyruoja metų laikotarpyje?
</t>
    </r>
    <r>
      <rPr>
        <i/>
        <sz val="8"/>
        <rFont val="Arial"/>
        <family val="2"/>
        <charset val="186"/>
      </rPr>
      <t>Koks verslo sezoniškumas?</t>
    </r>
  </si>
  <si>
    <r>
      <t xml:space="preserve">1.15. Nurodykite, kas bus (yra) jūsų verslo partneriai: </t>
    </r>
    <r>
      <rPr>
        <i/>
        <sz val="8"/>
        <rFont val="Arial"/>
        <family val="2"/>
        <charset val="186"/>
      </rPr>
      <t>(nurodykite tuos, kurie bus reikšmingi Jūsų verslui)</t>
    </r>
  </si>
  <si>
    <t>1.16. Nurodykite, kokią įrangą ar turtą (patalpas, transportą), reikalingą verslui, turite?</t>
  </si>
  <si>
    <r>
      <t xml:space="preserve">1.17. Kokią įrangą, turtą planuojate įsigyti ir iš kur?
</t>
    </r>
    <r>
      <rPr>
        <i/>
        <sz val="8"/>
        <rFont val="Arial"/>
        <family val="2"/>
        <charset val="186"/>
      </rPr>
      <t>Pridėkite turimus komercinius pasiūlymus</t>
    </r>
  </si>
  <si>
    <t>1.18. Nurodykite reikiamas žaliavas ir jų tiekėjus:</t>
  </si>
  <si>
    <r>
      <t xml:space="preserve">1.19. Nurodykite, ar Jūsų verslui reikalingi leidimai, licencijos? 
</t>
    </r>
    <r>
      <rPr>
        <i/>
        <sz val="8"/>
        <rFont val="Arial"/>
        <family val="2"/>
        <charset val="186"/>
      </rPr>
      <t>Jei taip, nurodykite kokie, ar turite, kada planuojate įsigyti?</t>
    </r>
  </si>
  <si>
    <r>
      <t xml:space="preserve">1.20. Kaip planuojate reklamuotis? 
</t>
    </r>
    <r>
      <rPr>
        <i/>
        <sz val="8"/>
        <rFont val="Arial"/>
        <family val="2"/>
        <charset val="186"/>
      </rPr>
      <t>Nurodykite kokias reklamos ar kitas rinkodaros priemones naudosite</t>
    </r>
  </si>
  <si>
    <t>1.21. Kiek darbuotojų dirba jūsų versle šiuo metu (jeigu verslas jau vykdomas)?</t>
  </si>
  <si>
    <t>1.22. Kiek papildomų darbuotojų reikės įgyvendinant verslo projektą?</t>
  </si>
  <si>
    <r>
      <t>1.23. Kokius atlyginimus mokėsite darbuotojams?</t>
    </r>
    <r>
      <rPr>
        <i/>
        <sz val="8"/>
        <rFont val="Arial"/>
        <family val="2"/>
        <charset val="186"/>
      </rPr>
      <t xml:space="preserve"> 
užpildykite lentelę, nurodydami darbuotojų skaičių ir mėnesinius atlyginimus (neatskaičius mokesčių) pagal darbuotojų grupes (kategorijas)</t>
    </r>
  </si>
  <si>
    <t>1.24. Ar turite verslui reikiamas patalpas?</t>
  </si>
  <si>
    <r>
      <t>1.25. Kokio tipo, kokioje vietoje ir kokio dydžio (m</t>
    </r>
    <r>
      <rPr>
        <b/>
        <vertAlign val="superscript"/>
        <sz val="8"/>
        <rFont val="Arial"/>
        <family val="2"/>
        <charset val="186"/>
      </rPr>
      <t>2</t>
    </r>
    <r>
      <rPr>
        <b/>
        <sz val="8"/>
        <rFont val="Arial"/>
        <family val="2"/>
        <charset val="186"/>
      </rPr>
      <t>) patalpas turite ar planuojate turėti verslo vykdymui?</t>
    </r>
  </si>
  <si>
    <t>1.28. Ar kreipsitės dėl INVEGA garantijos?</t>
  </si>
  <si>
    <t xml:space="preserve">1.29. Nurodykite pageidaujamas paskolos sąlygas: </t>
  </si>
  <si>
    <r>
      <t xml:space="preserve">Medžiagos/prekių įsigijimo kaina </t>
    </r>
    <r>
      <rPr>
        <b/>
        <i/>
        <sz val="8"/>
        <rFont val="Arial"/>
        <family val="2"/>
        <charset val="186"/>
      </rPr>
      <t>(nurodykite):</t>
    </r>
  </si>
  <si>
    <t>"Achemos" kredito unija</t>
  </si>
  <si>
    <t>Akademinė kredito unija</t>
  </si>
  <si>
    <t>Alytaus kredito unija</t>
  </si>
  <si>
    <t>Anykščių kredito unija</t>
  </si>
  <si>
    <t>Aukštaitijos kredito unija</t>
  </si>
  <si>
    <t>Biržų kredito unija</t>
  </si>
  <si>
    <t>Druskininkų kredito unija</t>
  </si>
  <si>
    <t>Grigiškių kredito unija</t>
  </si>
  <si>
    <t>Grinkiškio kredito unija</t>
  </si>
  <si>
    <t>Ignalinos kredito unija</t>
  </si>
  <si>
    <t>Kaišiadorių kredito unija</t>
  </si>
  <si>
    <t>Kėdainių krašto kredito unija</t>
  </si>
  <si>
    <t>Klaipėdos kredito unija</t>
  </si>
  <si>
    <t>Kredito unija "Gargždų taupa"</t>
  </si>
  <si>
    <t>Kredito unija "Germanto lobis"</t>
  </si>
  <si>
    <t>Kredito unija "Jonavos žemė"</t>
  </si>
  <si>
    <t>Kredito unija "Kupiškėnų taupa"</t>
  </si>
  <si>
    <t>Kredito unija "Prienų taupa"</t>
  </si>
  <si>
    <t>Kredito unija "Tikroji viltis"</t>
  </si>
  <si>
    <t>Kredito unija "Vievio taupa"</t>
  </si>
  <si>
    <t>Kredito unija "Žemdirbio gerovė"</t>
  </si>
  <si>
    <t>Kretingos kredito unija</t>
  </si>
  <si>
    <t>Mažeikių kredito unija</t>
  </si>
  <si>
    <t>Pakruojo ūkininkų kredito unija</t>
  </si>
  <si>
    <t>Panevėžio kredito unija</t>
  </si>
  <si>
    <t>Pasvalio kredito unija</t>
  </si>
  <si>
    <t>Plungės kredito unija</t>
  </si>
  <si>
    <t>Radviliškio kredito unija</t>
  </si>
  <si>
    <t>Raseinių kredito unija</t>
  </si>
  <si>
    <t>Sedos kredito unija</t>
  </si>
  <si>
    <t>Šeimos kredito unija</t>
  </si>
  <si>
    <t>Šilutės kredito unija</t>
  </si>
  <si>
    <t>Širvintų kredito unija</t>
  </si>
  <si>
    <t>Tauragės kredito unija</t>
  </si>
  <si>
    <t>Trakų kredito unija</t>
  </si>
  <si>
    <t>Ukmergės ūkininkų kredito unija</t>
  </si>
  <si>
    <t>Utenos kredito unija</t>
  </si>
  <si>
    <t>Kredito unija Zanavykų bankelis</t>
  </si>
  <si>
    <t>Užpildykite tik reikiamus žalsvus laukus</t>
  </si>
  <si>
    <t>Paskolos suteikimo data:</t>
  </si>
  <si>
    <t>Tolygiai mažėjančios įmokos</t>
  </si>
  <si>
    <t>Paskolos grąžinimo data:</t>
  </si>
  <si>
    <t>Pastovios įmokos (anuitetas)</t>
  </si>
  <si>
    <t>Palūkanos (preliminarios), proc.:</t>
  </si>
  <si>
    <t>Pirmos kapitalo įmokos data:</t>
  </si>
  <si>
    <t>Paskolos dengimas esant individualiam grafikui:</t>
  </si>
  <si>
    <t>Individualus</t>
  </si>
  <si>
    <t>Paskolos grafiko tipas:</t>
  </si>
  <si>
    <t>Mato vnt.:</t>
  </si>
  <si>
    <t>Paskolos likutis prieš įmoką</t>
  </si>
  <si>
    <t>Palūka-
nos</t>
  </si>
  <si>
    <t>Paskolos likutis po įmokos</t>
  </si>
  <si>
    <t>GALUTINIS</t>
  </si>
  <si>
    <t>per metus</t>
  </si>
  <si>
    <t>po metų</t>
  </si>
  <si>
    <t>grąžinama paskola</t>
  </si>
  <si>
    <t>sumokėtos palūkanos</t>
  </si>
  <si>
    <t xml:space="preserve">Bedarbis (per pa-skutinius 12 mėn. ne mažiau kaip 6 mėn. registruotas Darbo biržoje)  </t>
  </si>
  <si>
    <t xml:space="preserve">Neįgalusis (pateikęs pažymėjimą) </t>
  </si>
  <si>
    <t>Moteris</t>
  </si>
  <si>
    <t>Kuriantis ir (ar) kursiantis "žaliąsias" darbo vietas</t>
  </si>
  <si>
    <t xml:space="preserve">Asmuo iki 
29 metų </t>
  </si>
  <si>
    <t xml:space="preserve">Vyresnis 
nei 54 m. 
asmuo </t>
  </si>
  <si>
    <t>Akademinė kredito unijai</t>
  </si>
  <si>
    <t>Alytaus kredito unijai</t>
  </si>
  <si>
    <t>Anykščių kredito unijai</t>
  </si>
  <si>
    <t>Aukštaitijos kredito unijai</t>
  </si>
  <si>
    <t>Biržų kredito unijai</t>
  </si>
  <si>
    <t>Druskininkų kredito unijai</t>
  </si>
  <si>
    <t>Grigiškių kredito unijai</t>
  </si>
  <si>
    <t>Grinkiškio kredito unijai</t>
  </si>
  <si>
    <t>Ignalinos kredito unijai</t>
  </si>
  <si>
    <t>Kaišiadorių kredito unijai</t>
  </si>
  <si>
    <t>Kėdainių krašto kredito unijai</t>
  </si>
  <si>
    <t>Klaipėdos kredito unijai</t>
  </si>
  <si>
    <t>Kretingos kredito unijai</t>
  </si>
  <si>
    <t>Mažeikių kredito unijai</t>
  </si>
  <si>
    <t>Pakruojo ūkininkų kredito unijai</t>
  </si>
  <si>
    <t>Pasvalio kredito unijai</t>
  </si>
  <si>
    <t>Plungės kredito unijai</t>
  </si>
  <si>
    <t>Radviliškio kredito unijai</t>
  </si>
  <si>
    <t>Raseinių kredito unijai</t>
  </si>
  <si>
    <t>Sedos kredito unijai</t>
  </si>
  <si>
    <t>Šeimos kredito unijai</t>
  </si>
  <si>
    <t>Šilutės kredito unijai</t>
  </si>
  <si>
    <t>Širvintų kredito unijai</t>
  </si>
  <si>
    <t>Tauragės kredito unijai</t>
  </si>
  <si>
    <t>Trakų kredito unijai</t>
  </si>
  <si>
    <t>Ukmergės ūkininkų kredito unijai</t>
  </si>
  <si>
    <t>Utenos kredito unijai</t>
  </si>
  <si>
    <t>Panevėžio kredito unijai</t>
  </si>
  <si>
    <t>Kredito unijai "Gargždų taupa"</t>
  </si>
  <si>
    <t>Kredito unijai "Germanto lobis"</t>
  </si>
  <si>
    <t>Kredito unijai "Jonavos žemė"</t>
  </si>
  <si>
    <t>Kredito unijai "Prienų taupa"</t>
  </si>
  <si>
    <t>Kredito unijai "Vievio taupa"</t>
  </si>
  <si>
    <t>Kredito unijai Zanavykų bankelis</t>
  </si>
  <si>
    <t>Kredito unijai "Tikroji viltis"</t>
  </si>
  <si>
    <t>Kredito unijai "Žemdirbio gerovė"</t>
  </si>
  <si>
    <t>"Achemos" kredito unijai</t>
  </si>
  <si>
    <t>Kredito unijai "Kupiškėnų taupa"</t>
  </si>
  <si>
    <t>FIZINIO ASMENS PRAŠYMAS VERSLUMO SKATINIMO KREDITUI GAUTI</t>
  </si>
  <si>
    <t>Kredito suma (skaičiais ir žodžiais)</t>
  </si>
  <si>
    <t>JURIDINIO ASMENS PRAŠYMAS VERSLUMO SKATINIMO KREDITUI GAUTI</t>
  </si>
  <si>
    <t>Kredito terminas mėnesiais</t>
  </si>
  <si>
    <t>Kredito paskirtis</t>
  </si>
  <si>
    <t>Kredito grąžinimo pradžios data</t>
  </si>
  <si>
    <t>* įrašyti vieną ar kelias iš šių grupių: 1) bedarbis (jeigu per paskutinius 12 mėn. ne mažiau kaip 6 mėn. registruotas Darbo biržoje), 2) neįgalusis (jeigu pateikia pažymėjimą), 3) asmuo iki 29 metų, 4) vyresnis nei 54 metų asmuo, 5) Moteris, 6) kuriantis ir (ar) kursiantis "žaliąsias" darbo vietas.</t>
  </si>
  <si>
    <t>Ar turite teisminių ginčų, kurių baigtis galėtų turėti įtakos verslo plano įgyvendinimui ar kredito grąžinimui? Jei taip, trumpai nurodykite ginčo turinį ir sumą:</t>
  </si>
  <si>
    <t>Kam bus naudoja
mos kredito lėšos?</t>
  </si>
  <si>
    <t>ištrinti</t>
  </si>
  <si>
    <t>Darbovietės (-čių) pavadinimas/Kita veikla</t>
  </si>
  <si>
    <t>NARIO ĮSIPAREIGOJIMAI (kreditai, laidavimai, garantijos, kiti nebalansiniai įsipareigojimai)</t>
  </si>
  <si>
    <t>Darbovietė (-čių) pavadinimas/Kita veikla</t>
  </si>
  <si>
    <t>Adresas, telefonas</t>
  </si>
  <si>
    <t>INFORMACIJA APIE KREDITO PANAUDOJIMĄ</t>
  </si>
  <si>
    <t>Deklaruotos gyvenamosios vietos adresas, jei nesutampa su gyvenamosios vietos adresu</t>
  </si>
  <si>
    <t>ESAMI IR PLANUOJAMI ĮSIPAREIGOJIMAI (skolos, laidavimai, garantijos, alimentai, kreditai, išperkamoji nuoma (lizingas), vekseliai ir kt.)</t>
  </si>
  <si>
    <t>Įkeistas nario turtas, įkeitimo suma, Eur</t>
  </si>
  <si>
    <t>Kredito grąžinimo metodas</t>
  </si>
  <si>
    <t>Pagrindinės įmokos atidėjimas, mėn.</t>
  </si>
  <si>
    <t>Aukštasis (universiteti-nis)</t>
  </si>
  <si>
    <t>Aukštasis (neuniversi-
tetinis)</t>
  </si>
  <si>
    <t>Profesinio moky-
mo diplomas (pažymėjimas)</t>
  </si>
  <si>
    <t>Ar planuojate Jūsų arba Jūsų sutuoktinio atlyginimo, gaunamų pašalpų ar kitų pajamų pasikeitimus kredito galiojimo laikotarpiu?</t>
  </si>
  <si>
    <t>Prašymo registracijos Nr.</t>
  </si>
  <si>
    <t>Registravimo data</t>
  </si>
  <si>
    <t>Būsimas nario įsiskolinimo lygis: C / (A - B) x 100%</t>
  </si>
  <si>
    <t>Būsimas įsiskolinimo lygis (&gt; 40 proc.*):  C / A x 100%</t>
  </si>
  <si>
    <t>Esamas:</t>
  </si>
  <si>
    <t>Planuojamas:</t>
  </si>
  <si>
    <t>*  Jeigu kredito ir kredito gavėjo gaunamų pajamų valiuta skiriasi, jeigu pajamų tvarumu abejojama ir pan., taikoma &gt; 35 proc.</t>
  </si>
  <si>
    <t>Prašymą priėmė ir skaičiavimus atliko</t>
  </si>
  <si>
    <t>(Parašas)</t>
  </si>
  <si>
    <t>(pareigos, vardas, pavardė)</t>
  </si>
  <si>
    <t>Prašymą priėmė</t>
  </si>
  <si>
    <t xml:space="preserve">Paskolų komiteto nariai
(vardas, pavardė, parašas):
</t>
  </si>
  <si>
    <t>Paskolų komiteto posėdis vyko</t>
  </si>
  <si>
    <t>d.,   protokolo Nr.</t>
  </si>
  <si>
    <t xml:space="preserve">Valdybos pirmininkas/ įgaliotas kredito unijos darbuotojas </t>
  </si>
  <si>
    <t>(pareigos, vardas, pavardė, parašas)</t>
  </si>
  <si>
    <t>Valdybos posėdis vyko</t>
  </si>
  <si>
    <t>Palūkanų kas mėnesį kreditas (individualus)</t>
  </si>
  <si>
    <t>Linijinis (mažėjan-čių įmokų kreditas)</t>
  </si>
  <si>
    <t>Linijinis (mažėjančių įmokų kreditas)</t>
  </si>
  <si>
    <t>0.4. Kredito unijos darbuotojo, konsultuojančio dėl verslo plano parengimo, pareigos, vardas, pavardė</t>
  </si>
  <si>
    <r>
      <t xml:space="preserve">Prieš pateikdami verslo planą unijai, </t>
    </r>
    <r>
      <rPr>
        <b/>
        <u/>
        <sz val="10"/>
        <color indexed="10"/>
        <rFont val="Arial"/>
        <family val="2"/>
        <charset val="186"/>
      </rPr>
      <t>būtinai</t>
    </r>
    <r>
      <rPr>
        <b/>
        <sz val="10"/>
        <color indexed="10"/>
        <rFont val="Arial"/>
        <family val="2"/>
        <charset val="186"/>
      </rPr>
      <t xml:space="preserve"> atsižvelkite į šias pastabas:</t>
    </r>
  </si>
  <si>
    <t>Priedas G. Pasirašytos sutartys, gauti sutikimai, ketinimų protokolai, komerciniai pasiūlymai</t>
  </si>
  <si>
    <t>Kokioje vietoje turtas yra?</t>
  </si>
  <si>
    <t>Centro kredito unija</t>
  </si>
  <si>
    <t>Kredito unija "Sūduvos parama"</t>
  </si>
  <si>
    <t>Centro kredito unijai</t>
  </si>
  <si>
    <t>Kredito unijai "Sūduvos parama"</t>
  </si>
  <si>
    <t>1.26. Kodėl prašote kredito? Kam naudosite kredito lėšas?</t>
  </si>
  <si>
    <t xml:space="preserve">1.27. Kokias garantijas (užstatą) kredito unijai numatote pateikti (už gaunamą kreditą)?
</t>
  </si>
  <si>
    <t>Kredito tipas:</t>
  </si>
  <si>
    <r>
      <t>Kredito suma:</t>
    </r>
    <r>
      <rPr>
        <i/>
        <sz val="8"/>
        <rFont val="Arial"/>
        <family val="2"/>
        <charset val="186"/>
      </rPr>
      <t xml:space="preserve"> (įrašykite skaičių)</t>
    </r>
  </si>
  <si>
    <t>Kredito grąžinimo pradžios data (pirma įmoka):</t>
  </si>
  <si>
    <t>Kredito grąžinimo pabaigos data (paskutinė įmoka):</t>
  </si>
  <si>
    <r>
      <t xml:space="preserve">2.2. Nurodykite patį svarbiausią savo konkurencinį pranašumą
</t>
    </r>
    <r>
      <rPr>
        <sz val="8"/>
        <rFont val="Arial"/>
        <family val="2"/>
        <charset val="186"/>
      </rPr>
      <t>K</t>
    </r>
    <r>
      <rPr>
        <i/>
        <sz val="8"/>
        <rFont val="Arial"/>
        <family val="2"/>
        <charset val="186"/>
      </rPr>
      <t>uo Jūsų prekė / paslauga rinkoje bus pranašesnė?</t>
    </r>
  </si>
  <si>
    <r>
      <t xml:space="preserve">3.1. Nurodykite veiklos pradžiai reikalingas investicijas: </t>
    </r>
    <r>
      <rPr>
        <i/>
        <sz val="8"/>
        <rFont val="Arial"/>
        <family val="2"/>
        <charset val="186"/>
      </rPr>
      <t>surašykite visas išlaidas bei investicijas, kurios reikalingos verslo pradžiai (ką Jūs planuojate įsigyti).</t>
    </r>
  </si>
  <si>
    <t>Kredito lėšos, EUR</t>
  </si>
  <si>
    <t>Kredito gavėjo lėšos, EUR</t>
  </si>
  <si>
    <r>
      <t xml:space="preserve">3.6. Pateikite pardavimų prognozę vėlesniems laikotarpiams: </t>
    </r>
    <r>
      <rPr>
        <i/>
        <sz val="8"/>
        <rFont val="Arial"/>
        <family val="2"/>
        <charset val="186"/>
      </rPr>
      <t>(bent 3 metams į priekį, bet ne trumpiau nei kredito grąžinimo terminas)</t>
    </r>
  </si>
  <si>
    <r>
      <t xml:space="preserve">3.7. Pateikite pardavimų prognozės prielaidas:
</t>
    </r>
    <r>
      <rPr>
        <i/>
        <sz val="8"/>
        <rFont val="Arial"/>
        <family val="2"/>
        <charset val="186"/>
      </rPr>
      <t>Kodėl tikitės būtent tokių pardavimų?</t>
    </r>
  </si>
  <si>
    <r>
      <t xml:space="preserve">3.9. Pateikite pinigų srautų prognozę pirmiems 12 mėnesių:
</t>
    </r>
    <r>
      <rPr>
        <i/>
        <sz val="8"/>
        <rFont val="Arial"/>
        <family val="2"/>
        <charset val="186"/>
      </rPr>
      <t>Kai kuriuose žaliuose langeliuose Jūsų anksčiau nurodyti skaičiai įrašyti automatiškai, bet juos galite keisti savo nuožiūra (pavyzdžiui, išdėlioti kredito gavimą ir panaudojimą per kelis laikotarpius, koreguoti savikainą, jeigu planuojate išteklių brangimą ir pan.)</t>
    </r>
  </si>
  <si>
    <t>Kredito grąžinimas</t>
  </si>
  <si>
    <t>Gauti kreditai</t>
  </si>
  <si>
    <t>Kredito palūkanos</t>
  </si>
  <si>
    <t>KREDITO PRAŠYTOJO IR SUTUOKTINIO SUTIKIMAI IR PATVIRTINIMAI</t>
  </si>
  <si>
    <t>KREDITO PRAŠYTOJO SUTIKIMAI IR PATVIRTINIMAI</t>
  </si>
  <si>
    <t>Kredito prašytojo vardu patvirtinu, kad šiame prašyme pateikta informacija yra teisinga ir išsami, kad kredito prašytojas neturi daugiau  finansinių įsipareigojimų, išskyrus aukščiau išvardintus, kad kredito prašytojas ūkine komercine veikla užsiima ne ilgiau kaip 1 metus ir, kad nenuslėpta jokia kita informacija, kuri galėtų turėti įtakos kredito unijos sprendimui. Kredito prašytojo vardu pareiškiu, jog mums yra žinoma, kad už klaidingų ar tikrovės neatitinkančių duomenų pateikimą Lietuvos Respublikos įstatymai numato baudžiamąją bei civilinę atsakomybę, o neteisėtai gauta de minimis valstybės pagalba (skirtumas tarp rinkos palūkanų normos ir šio kredito palūkanų normos) turės būti grąžinta.</t>
  </si>
  <si>
    <t>Kredito prašytojo vardu sutinku, kad kredito unija patikrintų šių duomenų teisingumą ir saugotų šį prašymą kredito unijos duomenų bazėse.
Kredito prašytojo vardu taip pat sutinku, kad vadovaujantis LR teisės aktais kredito unija teiktų šią informaciją, įskaitant asmens duomenis, hipotekos, teismo įstaigoms, antstoliams, Lietuvos Centrinei kredito unijai, skolininkų duomenų bazes aptarnaujančioms organizacijoms (įstaigoms, institucijoms, įmonėms), kitiems LR teisės aktuose nurodytiems asmenims.</t>
  </si>
  <si>
    <t>Prašomas suteikti kreditas:</t>
  </si>
  <si>
    <t>3. Naujai suteikiamo kredito grąžinimų ir mokėtinų palūkanų sumos:</t>
  </si>
  <si>
    <t>4. Įmonės finansinių įsipareigojimų vykdymo įvertinimas, atsižvelgiant į naujai suteikiamą kreditą</t>
  </si>
  <si>
    <t>Savikaina, EUR</t>
  </si>
  <si>
    <t>Veiklos pelno marža, proc.</t>
  </si>
  <si>
    <t>Kredito unija LITAS</t>
  </si>
  <si>
    <t>ARKU kredito unija</t>
  </si>
  <si>
    <t>Kredito unija "Neris"</t>
  </si>
  <si>
    <t>Kredito unija "Moterų taupa"</t>
  </si>
  <si>
    <t>Darbuotojo mėnesio atlygini-
mas prieš mokesčius (nurodyti pilno etato sumą)</t>
  </si>
  <si>
    <t>Darbdavio mokesčiai (1,77 proc. įmoka Sodrai), EUR</t>
  </si>
  <si>
    <t>Pageidaujamas kreditinės kortelės  kredito limitas, Eur</t>
  </si>
  <si>
    <t>Adresas, telefonas, elektroninis paštas</t>
  </si>
  <si>
    <t>Telefonas, elektroninis paštas</t>
  </si>
  <si>
    <t>Skolos suma, EUR</t>
  </si>
  <si>
    <t>Ar turite teisminių ginčų, kurių baigtis galėtų turėti įtakos verslo plano įgyvendinimui ar kredito grąžinimui? Jei taip, trumpai nurodykite ginčo turinį ir sumą</t>
  </si>
  <si>
    <t>BENDROS ŠEIMOS PAJAMOS IR IŠLAIDOS (ESAMOS IR PLANUOJAMOS KREDITO LAIKOTARPIUI)</t>
  </si>
  <si>
    <t>Nario atlyginimas (po mokesčių)</t>
  </si>
  <si>
    <t>Kreditų ir palūkanų mokėjimai</t>
  </si>
  <si>
    <t>Iš viso A.</t>
  </si>
  <si>
    <t>Iš viso B.</t>
  </si>
  <si>
    <r>
      <t xml:space="preserve">Įkeičiamo turto aprašymas 
</t>
    </r>
    <r>
      <rPr>
        <sz val="7"/>
        <rFont val="Arial"/>
        <family val="2"/>
        <charset val="186"/>
      </rPr>
      <t>(pavadinimas, adresas, unikalus numeris, plotas, statybos ar pagaminimo metai, savininkas, kiekis, kiti požymiai)</t>
    </r>
  </si>
  <si>
    <t>Remiantis šiuo pagrindu kredito unija taip pat rinks  duomenis iš UAB „Creditinfo Lietuva“, Valstybinio socialinio draudimo fondo valdybos prie Socialinės apsaugos ir darbo ministerijos, kredito įstaigų bei kitų finansų įstaigų, VĮ Registrų centro, Gyventojų registro tarnybos ir kitų registrų mokumo įvertinimo, įsiskolinimų valdymo, duomenų teikimo į jungtines duomenų rinkmenas bei kitiems teisėtą interesą turintiems tretiesiems asmenims tikslais, teiks šiuos duomenis bei informaciją apie suteiktas finansines paslaugas, susijusias su rizikos prisiėmimu bei duomenis apie turimus įsipareigojimus ir įsiskolinimus sutuoktiniui, laiduotojui, hipotekos, teismo įstaigoms, antstoliams, UAB „Creditinfo Lietuva“, Lietuvos bankui, finansų įstaigoms, kitiems LR teisės aktuose nurodytiems asmenims mokumo vertinimo ir įsiskolinimų valdymo tikslais, taip pat Lietuvos Centrinei kredito unijai įstatymuose nurodytoms kontrolės funkcijoms atlikti. Esame informuoti apie savo teisę  susipažinti su kredito unijos tvarkomais savo asmens duomenimis, teise reikalauti ištaisyti, tam tikrais atvejais ištrinti, perkelti arba apriboti savo asmens duomenų tvarkymo veiksmus, kai duomenys tvarkomi remiantis sutikimu arba teisėtu duomenų valdytojo interesu, nesutikti, kad būtų tvarkomi mūsų asmens duomenys. Taip pat žinome, kad galime kreiptis į Valstybinę duomenų apsaugos inspekciją, jei galvojame, kad mūsų teisės buvo pažeistos. Duomenys, pateikti šiame prašyme, saugomi iki dalykinių santykių pabaigos, o po to tiek, kiek numato įstatymas, tačiau bet kokiu atveju ne ilgiau kaip 10 metų.</t>
  </si>
  <si>
    <r>
      <t>Aš, kredito gavėjo sutuoktinis / sugyventinis,</t>
    </r>
    <r>
      <rPr>
        <sz val="7"/>
        <rFont val="Arial"/>
        <family val="2"/>
        <charset val="186"/>
      </rPr>
      <t xml:space="preserve"> pareiškiu, kad buvau supažindinta (-as) su visomis iš kredito sutarties kilsiančiomis teisėmis ir pareigomis ir sutinku bei neprieštarauju, kad mano sutuoktinis prisiimtų įsipareigojimus pagal kredito sutartį.</t>
    </r>
  </si>
  <si>
    <r>
      <t xml:space="preserve">Mes, kredito prašytojas ir kredito prašytojo sutuoktinis/sugyventinis, patvirtiname: kad šiame prašyme pateikta informacija yra teisinga ir išsami, kad neturime daugiau  finansinių įsipareigojimų, išskyrus aukščiau išvardintus, kad kredito prašytojas ūkine komercine veikla užsiima ne ilgiau kaip 1 metus ir, kad nenuslėpta jokia kita informacija, kuri galėtų turėti įtakos kredito unijos sprendimui. Esame supažindinti, kad jeigu nepateiksime šios paraiškos laukuose nurodytų asmens duomenų, kredito unija turi teisę nepriimti ir nesvarstyti mūsų paraiškos kredituii gauti, taip pat nesuteikti kredito (paskolos). Mums yra žinoma, kad už klaidingų ar tikrovės neatitinkančių duomenų pateikimą Lietuvos Respublikos įstatymai numato baudžiamąją bei civilinę atsakomybę, o neteisėtai gauta </t>
    </r>
    <r>
      <rPr>
        <i/>
        <sz val="6"/>
        <rFont val="Arial"/>
        <family val="2"/>
        <charset val="186"/>
      </rPr>
      <t>de minimis</t>
    </r>
    <r>
      <rPr>
        <sz val="6"/>
        <rFont val="Arial"/>
        <family val="2"/>
        <charset val="186"/>
      </rPr>
      <t xml:space="preserve"> valstybės pagalba (skirtumas tarp rinkos palūkanų normos ir šio kredito palūkanų normos) turės būti grąžinta.                                                                                                                                                                                                    Mums žinoma, kad kredito unija tvarkys mūsų asmens duomenis siekdama įvertinti mūsų gebėjimą vykdyti finansinius įsipareigojimus, palaikyti būtiną komunikaciją ir informuoti apie kredito unijos produktus, kurie gali būti Jums aktualūs. Asmens duomenys pateikti šioje anketoješiame prašyme ir gauti iš kitų šalių bus tvarkomi teisėto intereso teisiniu pagrindu (vykdomas rizikos valdymas).</t>
    </r>
  </si>
  <si>
    <r>
      <t xml:space="preserve">Įkeičiamo turto aprašymas 
</t>
    </r>
    <r>
      <rPr>
        <sz val="7"/>
        <rFont val="Arial"/>
        <family val="2"/>
        <charset val="186"/>
      </rPr>
      <t>(pavadinimas, adresas, unikalus numeris, bendras ir naudingas plotas, statybos ar pagaminimo metai, savininkas, kiekis, kiti požymiai)</t>
    </r>
  </si>
  <si>
    <r>
      <t xml:space="preserve">Valdybos/ įgalioto kredito unijos darbuotojo sprendimas </t>
    </r>
    <r>
      <rPr>
        <sz val="7"/>
        <rFont val="Arial"/>
        <family val="2"/>
        <charset val="186"/>
      </rPr>
      <t>(įrašyti kreditas suteiktas  / nesuteiktas)</t>
    </r>
  </si>
  <si>
    <r>
      <t>Paskolų komiteto išvados</t>
    </r>
    <r>
      <rPr>
        <sz val="7"/>
        <rFont val="Arial"/>
        <family val="2"/>
        <charset val="186"/>
      </rPr>
      <t xml:space="preserve"> (įrašyti ar kredito išdavimui pritarta/ pritarta dalinai/ pritarta su sąlyga/ nepritarta/ kredito svarstymas atidedamas kitam posėdžiui):</t>
    </r>
  </si>
  <si>
    <t>versija 0.3.2</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</si>
</sst>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8" formatCode="0.0%"/>
    <numFmt numFmtId="179" formatCode="0.0"/>
    <numFmt numFmtId="180" formatCode="yyyy"/>
    <numFmt numFmtId="181" formatCode="mmm"/>
    <numFmt numFmtId="183" formatCode="mmmm"/>
    <numFmt numFmtId="184" formatCode="#,##0.00;;;"/>
    <numFmt numFmtId="185" formatCode="0;;;@"/>
    <numFmt numFmtId="186" formatCode="yy/mm/dd"/>
    <numFmt numFmtId="188" formatCode="#,##0;;;"/>
    <numFmt numFmtId="189" formatCode="#,##0;\-#,##0;;"/>
    <numFmt numFmtId="190" formatCode="#,##0;\-#,##0;0;"/>
    <numFmt numFmtId="191" formatCode="yyyy\-mm\-dd;@"/>
    <numFmt numFmtId="192" formatCode="yyyy\ mmmm"/>
    <numFmt numFmtId="193" formatCode="0.0%;;;"/>
    <numFmt numFmtId="194" formatCode="0.0;;;"/>
    <numFmt numFmtId="195" formatCode="yyyy\-mm\-dd"/>
    <numFmt numFmtId="196" formatCode="0;\-0;;@"/>
    <numFmt numFmtId="198" formatCode="yyyy\ mmm"/>
    <numFmt numFmtId="203" formatCode="0&quot; m.&quot;"/>
  </numFmts>
  <fonts count="54" x14ac:knownFonts="1">
    <font>
      <sz val="10"/>
      <name val="Times New Roman"/>
      <charset val="186"/>
    </font>
    <font>
      <sz val="10"/>
      <name val="Times New Roman"/>
      <charset val="186"/>
    </font>
    <font>
      <sz val="8"/>
      <name val="Times New Roman"/>
      <family val="1"/>
      <charset val="186"/>
    </font>
    <font>
      <sz val="10"/>
      <name val="Times New Roman"/>
      <family val="1"/>
      <charset val="186"/>
    </font>
    <font>
      <b/>
      <sz val="12"/>
      <name val="Times New Roman"/>
      <family val="1"/>
      <charset val="186"/>
    </font>
    <font>
      <b/>
      <sz val="10"/>
      <name val="Times New Roman"/>
      <family val="1"/>
      <charset val="186"/>
    </font>
    <font>
      <sz val="10"/>
      <name val="Arial"/>
      <family val="2"/>
      <charset val="186"/>
    </font>
    <font>
      <b/>
      <sz val="10"/>
      <name val="Arial"/>
      <family val="2"/>
      <charset val="186"/>
    </font>
    <font>
      <u/>
      <sz val="10"/>
      <color indexed="12"/>
      <name val="Times New Roman"/>
      <family val="1"/>
      <charset val="186"/>
    </font>
    <font>
      <sz val="10"/>
      <color indexed="10"/>
      <name val="Arial"/>
      <family val="2"/>
      <charset val="186"/>
    </font>
    <font>
      <sz val="8"/>
      <color indexed="81"/>
      <name val="Tahoma"/>
      <family val="2"/>
      <charset val="186"/>
    </font>
    <font>
      <sz val="8"/>
      <color indexed="81"/>
      <name val="Tahoma"/>
      <family val="2"/>
      <charset val="186"/>
    </font>
    <font>
      <b/>
      <sz val="10"/>
      <color indexed="10"/>
      <name val="Times New Roman"/>
      <family val="1"/>
      <charset val="186"/>
    </font>
    <font>
      <sz val="9"/>
      <name val="Times New Roman"/>
      <family val="1"/>
      <charset val="186"/>
    </font>
    <font>
      <b/>
      <u/>
      <sz val="12"/>
      <color indexed="10"/>
      <name val="Times New Roman"/>
      <family val="1"/>
      <charset val="186"/>
    </font>
    <font>
      <i/>
      <sz val="7"/>
      <name val="Times New Roman"/>
      <family val="1"/>
      <charset val="186"/>
    </font>
    <font>
      <sz val="8"/>
      <name val="Times New Roman"/>
      <family val="1"/>
      <charset val="186"/>
    </font>
    <font>
      <b/>
      <sz val="10"/>
      <color indexed="10"/>
      <name val="Arial"/>
      <family val="2"/>
      <charset val="186"/>
    </font>
    <font>
      <b/>
      <sz val="8"/>
      <name val="Arial"/>
      <family val="2"/>
      <charset val="186"/>
    </font>
    <font>
      <b/>
      <sz val="9"/>
      <name val="Arial"/>
      <family val="2"/>
      <charset val="186"/>
    </font>
    <font>
      <sz val="8"/>
      <name val="Arial"/>
      <family val="2"/>
      <charset val="186"/>
    </font>
    <font>
      <sz val="7"/>
      <name val="Arial"/>
      <family val="2"/>
      <charset val="186"/>
    </font>
    <font>
      <b/>
      <sz val="7"/>
      <name val="Arial"/>
      <family val="2"/>
      <charset val="186"/>
    </font>
    <font>
      <sz val="7"/>
      <name val="Times New Roman"/>
      <family val="1"/>
      <charset val="186"/>
    </font>
    <font>
      <sz val="7"/>
      <name val="Times New Roman"/>
      <family val="1"/>
      <charset val="186"/>
    </font>
    <font>
      <i/>
      <sz val="7"/>
      <name val="Arial"/>
      <family val="2"/>
      <charset val="186"/>
    </font>
    <font>
      <b/>
      <u/>
      <sz val="7"/>
      <name val="Arial"/>
      <family val="2"/>
      <charset val="186"/>
    </font>
    <font>
      <b/>
      <u/>
      <sz val="7"/>
      <name val="Times New Roman"/>
      <family val="1"/>
      <charset val="186"/>
    </font>
    <font>
      <i/>
      <sz val="8"/>
      <name val="Arial"/>
      <family val="2"/>
      <charset val="186"/>
    </font>
    <font>
      <sz val="10"/>
      <color indexed="23"/>
      <name val="Times New Roman"/>
      <family val="1"/>
      <charset val="186"/>
    </font>
    <font>
      <b/>
      <sz val="10"/>
      <color indexed="23"/>
      <name val="Times New Roman"/>
      <family val="1"/>
      <charset val="186"/>
    </font>
    <font>
      <b/>
      <u/>
      <sz val="10"/>
      <color indexed="10"/>
      <name val="Arial"/>
      <family val="2"/>
      <charset val="186"/>
    </font>
    <font>
      <b/>
      <u/>
      <sz val="10"/>
      <color indexed="10"/>
      <name val="Times New Roman"/>
      <family val="1"/>
      <charset val="186"/>
    </font>
    <font>
      <sz val="10"/>
      <color indexed="12"/>
      <name val="Arial"/>
      <family val="2"/>
      <charset val="186"/>
    </font>
    <font>
      <sz val="10"/>
      <color indexed="10"/>
      <name val="Times New Roman"/>
      <family val="1"/>
      <charset val="186"/>
    </font>
    <font>
      <u/>
      <sz val="8"/>
      <color indexed="81"/>
      <name val="Tahoma"/>
      <family val="2"/>
      <charset val="186"/>
    </font>
    <font>
      <b/>
      <sz val="8"/>
      <color indexed="10"/>
      <name val="Arial"/>
      <family val="2"/>
      <charset val="186"/>
    </font>
    <font>
      <b/>
      <sz val="24"/>
      <name val="Arial"/>
      <family val="2"/>
      <charset val="186"/>
    </font>
    <font>
      <b/>
      <i/>
      <sz val="8"/>
      <name val="Arial"/>
      <family val="2"/>
      <charset val="186"/>
    </font>
    <font>
      <sz val="8"/>
      <color indexed="10"/>
      <name val="Arial"/>
      <family val="2"/>
      <charset val="186"/>
    </font>
    <font>
      <b/>
      <i/>
      <sz val="8"/>
      <color indexed="10"/>
      <name val="Arial"/>
      <family val="2"/>
      <charset val="186"/>
    </font>
    <font>
      <sz val="8"/>
      <name val="Arial Narrow"/>
      <family val="2"/>
      <charset val="186"/>
    </font>
    <font>
      <b/>
      <sz val="8"/>
      <name val="Arial Narrow"/>
      <family val="2"/>
      <charset val="186"/>
    </font>
    <font>
      <b/>
      <u/>
      <sz val="8"/>
      <color indexed="10"/>
      <name val="Arial"/>
      <family val="2"/>
      <charset val="186"/>
    </font>
    <font>
      <strike/>
      <sz val="10"/>
      <name val="Arial"/>
      <family val="2"/>
      <charset val="186"/>
    </font>
    <font>
      <b/>
      <vertAlign val="superscript"/>
      <sz val="8"/>
      <name val="Arial"/>
      <family val="2"/>
      <charset val="186"/>
    </font>
    <font>
      <i/>
      <sz val="10"/>
      <name val="Arial"/>
      <family val="2"/>
      <charset val="186"/>
    </font>
    <font>
      <i/>
      <sz val="8"/>
      <color indexed="10"/>
      <name val="Arial"/>
      <family val="2"/>
      <charset val="186"/>
    </font>
    <font>
      <sz val="6"/>
      <name val="Arial"/>
      <family val="2"/>
      <charset val="186"/>
    </font>
    <font>
      <i/>
      <sz val="6"/>
      <name val="Arial"/>
      <family val="2"/>
      <charset val="186"/>
    </font>
    <font>
      <sz val="8"/>
      <color theme="1"/>
      <name val="Arial"/>
      <family val="2"/>
      <charset val="186"/>
    </font>
    <font>
      <b/>
      <i/>
      <sz val="8"/>
      <color rgb="FFFF0000"/>
      <name val="Arial"/>
      <family val="2"/>
      <charset val="186"/>
    </font>
    <font>
      <b/>
      <sz val="8"/>
      <color rgb="FFFF0000"/>
      <name val="Arial"/>
      <family val="2"/>
      <charset val="186"/>
    </font>
    <font>
      <i/>
      <sz val="8"/>
      <color rgb="FFFF0000"/>
      <name val="Arial"/>
      <family val="2"/>
      <charset val="186"/>
    </font>
  </fonts>
  <fills count="16">
    <fill>
      <patternFill patternType="none"/>
    </fill>
    <fill>
      <patternFill patternType="gray125"/>
    </fill>
    <fill>
      <patternFill patternType="solid">
        <fgColor indexed="22"/>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11"/>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5">
    <xf numFmtId="0" fontId="0" fillId="0" borderId="0"/>
    <xf numFmtId="0" fontId="8" fillId="0" borderId="0" applyNumberFormat="0" applyFill="0" applyBorder="0" applyAlignment="0" applyProtection="0">
      <alignment vertical="top"/>
      <protection locked="0"/>
    </xf>
    <xf numFmtId="0" fontId="3" fillId="0" borderId="0"/>
    <xf numFmtId="0" fontId="3" fillId="0" borderId="0"/>
    <xf numFmtId="9" fontId="1" fillId="0" borderId="0" applyFont="0" applyFill="0" applyBorder="0" applyAlignment="0" applyProtection="0"/>
  </cellStyleXfs>
  <cellXfs count="837">
    <xf numFmtId="0" fontId="0" fillId="0" borderId="0" xfId="0"/>
    <xf numFmtId="0" fontId="6" fillId="0" borderId="0" xfId="0" applyFont="1"/>
    <xf numFmtId="0" fontId="6" fillId="2" borderId="0" xfId="0" applyFont="1" applyFill="1"/>
    <xf numFmtId="0" fontId="6" fillId="3" borderId="0" xfId="0" applyFont="1" applyFill="1"/>
    <xf numFmtId="0" fontId="6" fillId="0" borderId="0" xfId="0" applyFont="1" applyFill="1"/>
    <xf numFmtId="0" fontId="9" fillId="0" borderId="0" xfId="0" applyFont="1"/>
    <xf numFmtId="0" fontId="6" fillId="0" borderId="0" xfId="0" applyFont="1" applyAlignment="1">
      <alignment vertical="top"/>
    </xf>
    <xf numFmtId="0" fontId="7" fillId="0" borderId="0" xfId="0" applyFont="1"/>
    <xf numFmtId="0" fontId="6" fillId="0" borderId="0" xfId="0" applyFont="1" applyBorder="1"/>
    <xf numFmtId="0" fontId="5" fillId="0" borderId="0" xfId="0" applyFont="1"/>
    <xf numFmtId="0" fontId="4" fillId="0" borderId="0" xfId="0" applyFont="1"/>
    <xf numFmtId="0" fontId="14" fillId="0" borderId="0" xfId="0" applyFont="1"/>
    <xf numFmtId="0" fontId="5" fillId="0" borderId="0" xfId="0" applyFont="1" applyAlignment="1">
      <alignment horizontal="right"/>
    </xf>
    <xf numFmtId="0" fontId="0" fillId="0" borderId="0" xfId="0" applyNumberFormat="1"/>
    <xf numFmtId="0" fontId="7" fillId="0" borderId="0" xfId="0" applyNumberFormat="1" applyFont="1" applyFill="1" applyBorder="1" applyAlignment="1" applyProtection="1">
      <alignment horizontal="right"/>
    </xf>
    <xf numFmtId="0" fontId="0" fillId="0" borderId="1" xfId="0" applyNumberFormat="1" applyBorder="1"/>
    <xf numFmtId="3" fontId="0" fillId="0" borderId="1" xfId="0" applyNumberFormat="1" applyBorder="1"/>
    <xf numFmtId="0" fontId="0" fillId="0" borderId="2" xfId="0" applyNumberFormat="1" applyBorder="1"/>
    <xf numFmtId="3" fontId="0" fillId="0" borderId="2" xfId="0" applyNumberFormat="1" applyBorder="1"/>
    <xf numFmtId="0" fontId="0" fillId="0" borderId="3" xfId="0" applyNumberFormat="1" applyBorder="1"/>
    <xf numFmtId="3" fontId="0" fillId="0" borderId="3" xfId="0" applyNumberFormat="1" applyBorder="1"/>
    <xf numFmtId="0" fontId="6" fillId="0" borderId="4" xfId="0" applyNumberFormat="1" applyFont="1" applyFill="1" applyBorder="1" applyProtection="1"/>
    <xf numFmtId="3" fontId="3" fillId="0" borderId="5" xfId="0" applyNumberFormat="1" applyFont="1" applyFill="1" applyBorder="1" applyProtection="1"/>
    <xf numFmtId="3" fontId="3" fillId="0" borderId="6" xfId="0" applyNumberFormat="1" applyFont="1" applyFill="1" applyBorder="1" applyProtection="1"/>
    <xf numFmtId="0" fontId="6" fillId="0" borderId="7" xfId="0" applyNumberFormat="1" applyFont="1" applyFill="1" applyBorder="1" applyProtection="1"/>
    <xf numFmtId="3" fontId="3" fillId="0" borderId="8" xfId="0" applyNumberFormat="1" applyFont="1" applyFill="1" applyBorder="1" applyProtection="1"/>
    <xf numFmtId="3" fontId="3" fillId="0" borderId="9" xfId="0" applyNumberFormat="1" applyFont="1" applyFill="1" applyBorder="1" applyProtection="1"/>
    <xf numFmtId="0" fontId="12" fillId="0" borderId="0" xfId="0" applyFont="1"/>
    <xf numFmtId="0" fontId="18" fillId="0" borderId="0" xfId="0" applyFont="1"/>
    <xf numFmtId="0" fontId="20" fillId="0" borderId="0" xfId="0" applyFont="1"/>
    <xf numFmtId="0" fontId="21" fillId="0" borderId="0" xfId="0" applyFont="1"/>
    <xf numFmtId="3" fontId="0" fillId="0" borderId="0" xfId="0" applyNumberFormat="1"/>
    <xf numFmtId="0" fontId="0" fillId="2" borderId="0" xfId="0" applyFill="1"/>
    <xf numFmtId="0" fontId="5" fillId="4" borderId="0" xfId="0" applyFont="1" applyFill="1"/>
    <xf numFmtId="3" fontId="0" fillId="4" borderId="0" xfId="0" applyNumberFormat="1" applyFill="1"/>
    <xf numFmtId="0" fontId="21" fillId="0" borderId="0" xfId="0" applyFont="1" applyAlignment="1">
      <alignment horizontal="right"/>
    </xf>
    <xf numFmtId="0" fontId="6" fillId="0" borderId="10" xfId="0" applyFont="1" applyBorder="1"/>
    <xf numFmtId="0" fontId="6" fillId="0" borderId="11" xfId="0" applyFont="1" applyBorder="1"/>
    <xf numFmtId="0" fontId="6" fillId="0" borderId="12" xfId="0" applyFont="1" applyBorder="1"/>
    <xf numFmtId="0" fontId="6" fillId="0" borderId="13" xfId="0" applyFont="1" applyBorder="1"/>
    <xf numFmtId="0" fontId="6" fillId="0" borderId="14" xfId="0" applyFont="1" applyBorder="1"/>
    <xf numFmtId="0" fontId="20" fillId="0" borderId="0" xfId="0" applyFont="1" applyBorder="1" applyAlignment="1">
      <alignment horizontal="right" vertical="center" wrapText="1"/>
    </xf>
    <xf numFmtId="0" fontId="21" fillId="0" borderId="0" xfId="0" applyFont="1" applyFill="1" applyAlignment="1">
      <alignment horizontal="right"/>
    </xf>
    <xf numFmtId="0" fontId="20" fillId="3" borderId="0" xfId="0" applyFont="1" applyFill="1"/>
    <xf numFmtId="0" fontId="21" fillId="0" borderId="0" xfId="0" applyFont="1" applyAlignment="1">
      <alignment horizontal="center"/>
    </xf>
    <xf numFmtId="0" fontId="21" fillId="0" borderId="0" xfId="0" applyFont="1" applyAlignment="1">
      <alignment vertical="top"/>
    </xf>
    <xf numFmtId="0" fontId="6" fillId="3" borderId="0" xfId="0" applyFont="1" applyFill="1" applyAlignment="1">
      <alignment vertical="top"/>
    </xf>
    <xf numFmtId="0" fontId="21" fillId="0" borderId="0" xfId="0" applyFont="1" applyAlignment="1">
      <alignment horizontal="right" vertical="top"/>
    </xf>
    <xf numFmtId="0" fontId="6" fillId="5" borderId="1" xfId="0" applyFont="1" applyFill="1" applyBorder="1" applyAlignment="1" applyProtection="1">
      <alignment horizontal="center" vertical="center"/>
      <protection locked="0"/>
    </xf>
    <xf numFmtId="0" fontId="6" fillId="0" borderId="0" xfId="0" applyFont="1" applyProtection="1">
      <protection locked="0"/>
    </xf>
    <xf numFmtId="0" fontId="22" fillId="0" borderId="0" xfId="0" applyFont="1"/>
    <xf numFmtId="0" fontId="22" fillId="0" borderId="0" xfId="0" applyFont="1" applyAlignment="1">
      <alignment vertical="top"/>
    </xf>
    <xf numFmtId="0" fontId="21" fillId="0" borderId="0" xfId="0" applyFont="1" applyBorder="1" applyAlignment="1">
      <alignment vertical="top"/>
    </xf>
    <xf numFmtId="0" fontId="26" fillId="0" borderId="0" xfId="0" applyFont="1" applyAlignment="1">
      <alignment vertical="top"/>
    </xf>
    <xf numFmtId="0" fontId="21" fillId="0" borderId="0" xfId="0" applyFont="1" applyFill="1" applyBorder="1" applyAlignment="1">
      <alignment vertical="top"/>
    </xf>
    <xf numFmtId="0" fontId="21" fillId="0" borderId="0" xfId="0" applyFont="1" applyFill="1" applyBorder="1" applyAlignment="1" applyProtection="1">
      <alignment vertical="top"/>
      <protection locked="0"/>
    </xf>
    <xf numFmtId="0" fontId="17" fillId="0" borderId="0" xfId="0" applyFont="1"/>
    <xf numFmtId="0" fontId="32" fillId="4" borderId="0" xfId="0" applyFont="1" applyFill="1"/>
    <xf numFmtId="0" fontId="29" fillId="2" borderId="0" xfId="0" applyFont="1" applyFill="1" applyBorder="1" applyProtection="1">
      <protection locked="0"/>
    </xf>
    <xf numFmtId="0" fontId="0" fillId="0" borderId="15" xfId="0" applyBorder="1"/>
    <xf numFmtId="0" fontId="0" fillId="0" borderId="10" xfId="0" applyBorder="1"/>
    <xf numFmtId="0" fontId="0" fillId="0" borderId="11" xfId="0" applyBorder="1"/>
    <xf numFmtId="0" fontId="0" fillId="0" borderId="16" xfId="0" applyBorder="1"/>
    <xf numFmtId="0" fontId="0" fillId="0" borderId="0" xfId="0" applyBorder="1"/>
    <xf numFmtId="3" fontId="0" fillId="0" borderId="0" xfId="0" applyNumberFormat="1" applyBorder="1"/>
    <xf numFmtId="4" fontId="0" fillId="0" borderId="12" xfId="0" applyNumberFormat="1" applyBorder="1"/>
    <xf numFmtId="0" fontId="0" fillId="3" borderId="0" xfId="0" applyFill="1" applyBorder="1"/>
    <xf numFmtId="0" fontId="0" fillId="3" borderId="12" xfId="0" applyFill="1" applyBorder="1"/>
    <xf numFmtId="0" fontId="0" fillId="0" borderId="17" xfId="0" applyBorder="1"/>
    <xf numFmtId="0" fontId="0" fillId="6" borderId="13" xfId="0" applyFill="1" applyBorder="1"/>
    <xf numFmtId="0" fontId="0" fillId="0" borderId="13" xfId="0" applyBorder="1"/>
    <xf numFmtId="0" fontId="0" fillId="0" borderId="14" xfId="0" applyBorder="1"/>
    <xf numFmtId="0" fontId="13" fillId="0" borderId="0" xfId="0" applyFont="1" applyAlignment="1">
      <alignment horizontal="right"/>
    </xf>
    <xf numFmtId="1" fontId="29" fillId="2" borderId="0" xfId="0" applyNumberFormat="1" applyFont="1" applyFill="1" applyBorder="1" applyProtection="1">
      <protection locked="0"/>
    </xf>
    <xf numFmtId="195" fontId="29" fillId="2" borderId="0" xfId="0" applyNumberFormat="1" applyFont="1" applyFill="1" applyBorder="1" applyProtection="1">
      <protection locked="0"/>
    </xf>
    <xf numFmtId="0" fontId="5" fillId="6" borderId="1" xfId="0" applyFont="1" applyFill="1" applyBorder="1" applyAlignment="1">
      <alignment horizontal="center"/>
    </xf>
    <xf numFmtId="49" fontId="0" fillId="5" borderId="1" xfId="0" applyNumberFormat="1" applyFill="1" applyBorder="1" applyAlignment="1" applyProtection="1">
      <alignment horizontal="left" vertical="top" wrapText="1"/>
      <protection locked="0"/>
    </xf>
    <xf numFmtId="0" fontId="6" fillId="0" borderId="1" xfId="0" applyFont="1" applyFill="1" applyBorder="1" applyAlignment="1" applyProtection="1">
      <alignment horizontal="center" vertical="center"/>
    </xf>
    <xf numFmtId="0" fontId="18" fillId="0" borderId="0" xfId="0" applyFont="1" applyAlignment="1">
      <alignment horizontal="left" vertical="top" wrapText="1"/>
    </xf>
    <xf numFmtId="0" fontId="18" fillId="0" borderId="0" xfId="0" applyFont="1" applyBorder="1" applyAlignment="1">
      <alignment horizontal="left" vertical="top" wrapText="1"/>
    </xf>
    <xf numFmtId="3" fontId="20" fillId="5" borderId="1" xfId="0" applyNumberFormat="1" applyFont="1" applyFill="1" applyBorder="1" applyAlignment="1" applyProtection="1">
      <alignment vertical="center"/>
      <protection locked="0"/>
    </xf>
    <xf numFmtId="0" fontId="20" fillId="5" borderId="1" xfId="0" applyNumberFormat="1" applyFont="1" applyFill="1" applyBorder="1" applyAlignment="1" applyProtection="1">
      <alignment horizontal="center" vertical="top" wrapText="1"/>
      <protection locked="0"/>
    </xf>
    <xf numFmtId="0" fontId="18" fillId="2" borderId="0" xfId="0" applyFont="1" applyFill="1"/>
    <xf numFmtId="0" fontId="18" fillId="0" borderId="0" xfId="0" applyFont="1" applyAlignment="1">
      <alignment horizontal="left" vertical="top"/>
    </xf>
    <xf numFmtId="0" fontId="18" fillId="0" borderId="0" xfId="0" applyFont="1" applyFill="1" applyBorder="1" applyAlignment="1" applyProtection="1">
      <alignment horizontal="right" vertical="top"/>
    </xf>
    <xf numFmtId="0" fontId="20" fillId="7" borderId="0" xfId="0" applyFont="1" applyFill="1"/>
    <xf numFmtId="0" fontId="18" fillId="5" borderId="0" xfId="0" applyFont="1" applyFill="1"/>
    <xf numFmtId="0" fontId="20" fillId="5" borderId="0" xfId="0" applyFont="1" applyFill="1"/>
    <xf numFmtId="0" fontId="20" fillId="2" borderId="0" xfId="0" applyFont="1" applyFill="1"/>
    <xf numFmtId="0" fontId="20" fillId="0" borderId="0" xfId="0" applyFont="1" applyFill="1"/>
    <xf numFmtId="0" fontId="19" fillId="7" borderId="0" xfId="0" applyFont="1" applyFill="1"/>
    <xf numFmtId="0" fontId="20" fillId="0" borderId="0" xfId="0" applyFont="1" applyAlignment="1">
      <alignment horizontal="right" vertical="top" wrapText="1"/>
    </xf>
    <xf numFmtId="0" fontId="20" fillId="0" borderId="0" xfId="0" applyFont="1" applyFill="1" applyBorder="1" applyAlignment="1">
      <alignment horizontal="justify" vertical="top" wrapText="1"/>
    </xf>
    <xf numFmtId="0" fontId="20" fillId="0" borderId="0" xfId="0" applyFont="1" applyFill="1" applyBorder="1" applyAlignment="1">
      <alignment horizontal="left" vertical="top"/>
    </xf>
    <xf numFmtId="0" fontId="7" fillId="0" borderId="0" xfId="0" applyFont="1" applyAlignment="1">
      <alignment vertical="center"/>
    </xf>
    <xf numFmtId="0" fontId="18" fillId="7" borderId="0" xfId="0" applyFont="1" applyFill="1"/>
    <xf numFmtId="0" fontId="20" fillId="0" borderId="0" xfId="0" applyFont="1" applyBorder="1" applyAlignment="1" applyProtection="1">
      <alignment horizontal="justify" vertical="top" wrapText="1"/>
      <protection locked="0"/>
    </xf>
    <xf numFmtId="0" fontId="20" fillId="5" borderId="1" xfId="0" applyFont="1" applyFill="1" applyBorder="1" applyProtection="1">
      <protection locked="0"/>
    </xf>
    <xf numFmtId="4" fontId="20" fillId="5" borderId="1" xfId="0" applyNumberFormat="1" applyFont="1" applyFill="1" applyBorder="1" applyProtection="1">
      <protection locked="0"/>
    </xf>
    <xf numFmtId="0" fontId="20" fillId="6" borderId="1" xfId="0" applyFont="1" applyFill="1" applyBorder="1" applyAlignment="1" applyProtection="1">
      <alignment horizontal="center" vertical="top" wrapText="1"/>
    </xf>
    <xf numFmtId="0" fontId="20" fillId="6" borderId="18" xfId="0" applyFont="1" applyFill="1" applyBorder="1" applyAlignment="1" applyProtection="1">
      <alignment horizontal="left" vertical="top" wrapText="1"/>
    </xf>
    <xf numFmtId="185" fontId="20" fillId="6" borderId="1" xfId="0" applyNumberFormat="1" applyFont="1" applyFill="1" applyBorder="1" applyAlignment="1" applyProtection="1">
      <alignment horizontal="center" vertical="center" textRotation="90" wrapText="1"/>
    </xf>
    <xf numFmtId="0" fontId="18" fillId="0" borderId="1" xfId="0" applyFont="1" applyFill="1" applyBorder="1" applyProtection="1"/>
    <xf numFmtId="184" fontId="20" fillId="0" borderId="1" xfId="0" applyNumberFormat="1" applyFont="1" applyFill="1" applyBorder="1" applyProtection="1"/>
    <xf numFmtId="0" fontId="18" fillId="0" borderId="1" xfId="0" applyFont="1" applyFill="1" applyBorder="1" applyAlignment="1" applyProtection="1">
      <alignment vertical="top" wrapText="1"/>
    </xf>
    <xf numFmtId="194" fontId="20" fillId="5" borderId="1" xfId="0" applyNumberFormat="1" applyFont="1" applyFill="1" applyBorder="1" applyAlignment="1" applyProtection="1">
      <alignment horizontal="center"/>
      <protection locked="0"/>
    </xf>
    <xf numFmtId="184" fontId="20" fillId="5" borderId="1" xfId="0" applyNumberFormat="1" applyFont="1" applyFill="1" applyBorder="1" applyProtection="1">
      <protection locked="0"/>
    </xf>
    <xf numFmtId="188" fontId="20" fillId="0" borderId="1" xfId="0" applyNumberFormat="1" applyFont="1" applyFill="1" applyBorder="1" applyProtection="1"/>
    <xf numFmtId="188" fontId="20" fillId="0" borderId="1" xfId="4" applyNumberFormat="1" applyFont="1" applyFill="1" applyBorder="1" applyProtection="1"/>
    <xf numFmtId="0" fontId="20" fillId="0" borderId="1" xfId="0" applyFont="1" applyFill="1" applyBorder="1" applyProtection="1"/>
    <xf numFmtId="194" fontId="20" fillId="0" borderId="1" xfId="0" applyNumberFormat="1" applyFont="1" applyFill="1" applyBorder="1" applyAlignment="1" applyProtection="1">
      <alignment horizontal="center"/>
    </xf>
    <xf numFmtId="4" fontId="20" fillId="0" borderId="1" xfId="0" applyNumberFormat="1" applyFont="1" applyFill="1" applyBorder="1" applyProtection="1"/>
    <xf numFmtId="0" fontId="28" fillId="0" borderId="0" xfId="0" applyFont="1" applyAlignment="1">
      <alignment horizontal="left" vertical="top"/>
    </xf>
    <xf numFmtId="0" fontId="18" fillId="0" borderId="0" xfId="0" applyFont="1" applyAlignment="1">
      <alignment horizontal="right"/>
    </xf>
    <xf numFmtId="0" fontId="20" fillId="0" borderId="0" xfId="0" applyFont="1" applyBorder="1" applyAlignment="1">
      <alignment horizontal="right" vertical="top" wrapText="1"/>
    </xf>
    <xf numFmtId="1" fontId="20" fillId="5" borderId="1" xfId="0" applyNumberFormat="1" applyFont="1" applyFill="1" applyBorder="1" applyAlignment="1" applyProtection="1">
      <alignment horizontal="center" vertical="top" wrapText="1"/>
      <protection locked="0"/>
    </xf>
    <xf numFmtId="4" fontId="20" fillId="0" borderId="0" xfId="0" applyNumberFormat="1" applyFont="1" applyBorder="1" applyAlignment="1" applyProtection="1">
      <alignment horizontal="left" vertical="top" wrapText="1"/>
    </xf>
    <xf numFmtId="1" fontId="20" fillId="0" borderId="0" xfId="0" applyNumberFormat="1" applyFont="1" applyBorder="1" applyAlignment="1" applyProtection="1">
      <alignment horizontal="center" vertical="top" wrapText="1"/>
    </xf>
    <xf numFmtId="0" fontId="20" fillId="0" borderId="0" xfId="0" applyNumberFormat="1" applyFont="1" applyBorder="1" applyAlignment="1" applyProtection="1">
      <alignment horizontal="center" vertical="top" wrapText="1"/>
    </xf>
    <xf numFmtId="0" fontId="39" fillId="0" borderId="0" xfId="0" applyFont="1"/>
    <xf numFmtId="0" fontId="40" fillId="0" borderId="0" xfId="0" applyFont="1" applyAlignment="1">
      <alignment vertical="top"/>
    </xf>
    <xf numFmtId="188" fontId="20" fillId="0" borderId="1" xfId="0" applyNumberFormat="1" applyFont="1" applyFill="1" applyBorder="1" applyAlignment="1" applyProtection="1">
      <alignment vertical="center"/>
    </xf>
    <xf numFmtId="193" fontId="20" fillId="0" borderId="1" xfId="4" applyNumberFormat="1" applyFont="1" applyFill="1" applyBorder="1" applyProtection="1"/>
    <xf numFmtId="0" fontId="20" fillId="0" borderId="0" xfId="0" applyFont="1" applyAlignment="1">
      <alignment horizontal="left" vertical="top"/>
    </xf>
    <xf numFmtId="0" fontId="20" fillId="0" borderId="1" xfId="0" applyFont="1" applyFill="1" applyBorder="1" applyAlignment="1" applyProtection="1">
      <alignment vertical="center"/>
    </xf>
    <xf numFmtId="0" fontId="18" fillId="0" borderId="0" xfId="0" applyFont="1" applyAlignment="1">
      <alignment horizontal="right" vertical="top" wrapText="1"/>
    </xf>
    <xf numFmtId="0" fontId="18" fillId="0" borderId="0" xfId="0" applyFont="1" applyBorder="1" applyAlignment="1">
      <alignment horizontal="right" vertical="top" wrapText="1"/>
    </xf>
    <xf numFmtId="4" fontId="20" fillId="0" borderId="0" xfId="0" applyNumberFormat="1" applyFont="1" applyBorder="1" applyAlignment="1" applyProtection="1">
      <alignment horizontal="center" vertical="top" wrapText="1"/>
    </xf>
    <xf numFmtId="1" fontId="20" fillId="0" borderId="19" xfId="0" applyNumberFormat="1" applyFont="1" applyBorder="1" applyAlignment="1" applyProtection="1">
      <alignment horizontal="center" vertical="top" wrapText="1"/>
    </xf>
    <xf numFmtId="0" fontId="20" fillId="0" borderId="19" xfId="0" applyNumberFormat="1" applyFont="1" applyBorder="1" applyAlignment="1" applyProtection="1">
      <alignment horizontal="center" vertical="top" wrapText="1"/>
    </xf>
    <xf numFmtId="0" fontId="20" fillId="6" borderId="2" xfId="0" applyFont="1" applyFill="1" applyBorder="1" applyAlignment="1" applyProtection="1">
      <alignment horizontal="center" vertical="top" wrapText="1"/>
    </xf>
    <xf numFmtId="180" fontId="20" fillId="6" borderId="2" xfId="0" applyNumberFormat="1" applyFont="1" applyFill="1" applyBorder="1" applyAlignment="1" applyProtection="1">
      <alignment horizontal="center" vertical="top" wrapText="1"/>
    </xf>
    <xf numFmtId="0" fontId="20" fillId="6" borderId="3" xfId="0" applyFont="1" applyFill="1" applyBorder="1" applyAlignment="1" applyProtection="1">
      <alignment horizontal="center" vertical="top" wrapText="1"/>
    </xf>
    <xf numFmtId="181" fontId="20" fillId="6" borderId="3" xfId="0" applyNumberFormat="1" applyFont="1" applyFill="1" applyBorder="1" applyAlignment="1" applyProtection="1">
      <alignment horizontal="center" vertical="top" wrapText="1"/>
    </xf>
    <xf numFmtId="0" fontId="18" fillId="0" borderId="20" xfId="0" applyFont="1" applyFill="1" applyBorder="1" applyAlignment="1" applyProtection="1">
      <alignment vertical="center"/>
    </xf>
    <xf numFmtId="0" fontId="18" fillId="0" borderId="1" xfId="0" applyFont="1" applyFill="1" applyBorder="1" applyAlignment="1" applyProtection="1">
      <alignment vertical="center"/>
    </xf>
    <xf numFmtId="0" fontId="20" fillId="0" borderId="1" xfId="0" applyFont="1" applyFill="1" applyBorder="1" applyAlignment="1" applyProtection="1">
      <alignment horizontal="left" vertical="center" indent="1"/>
    </xf>
    <xf numFmtId="3" fontId="20" fillId="5" borderId="1" xfId="0" applyNumberFormat="1" applyFont="1" applyFill="1" applyBorder="1" applyProtection="1"/>
    <xf numFmtId="0" fontId="20" fillId="2" borderId="0" xfId="0" applyNumberFormat="1" applyFont="1" applyFill="1"/>
    <xf numFmtId="0" fontId="20" fillId="2" borderId="0" xfId="0" applyFont="1" applyFill="1" applyBorder="1" applyProtection="1"/>
    <xf numFmtId="2" fontId="20" fillId="2" borderId="0" xfId="0" applyNumberFormat="1" applyFont="1" applyFill="1"/>
    <xf numFmtId="186" fontId="36" fillId="0" borderId="0" xfId="0" applyNumberFormat="1" applyFont="1"/>
    <xf numFmtId="186" fontId="20" fillId="0" borderId="0" xfId="0" applyNumberFormat="1" applyFont="1"/>
    <xf numFmtId="0" fontId="28" fillId="0" borderId="0" xfId="0" applyFont="1" applyBorder="1" applyAlignment="1">
      <alignment horizontal="left" vertical="top" wrapText="1"/>
    </xf>
    <xf numFmtId="0" fontId="28" fillId="0" borderId="16" xfId="0" applyFont="1" applyBorder="1" applyAlignment="1">
      <alignment horizontal="left" vertical="top" wrapText="1"/>
    </xf>
    <xf numFmtId="0" fontId="20" fillId="0" borderId="0" xfId="0" applyFont="1" applyFill="1" applyBorder="1" applyProtection="1"/>
    <xf numFmtId="3" fontId="20" fillId="0" borderId="21" xfId="0" applyNumberFormat="1" applyFont="1" applyFill="1" applyBorder="1" applyProtection="1"/>
    <xf numFmtId="3" fontId="20" fillId="0" borderId="22" xfId="0" applyNumberFormat="1" applyFont="1" applyFill="1" applyBorder="1" applyProtection="1"/>
    <xf numFmtId="189" fontId="20" fillId="0" borderId="0" xfId="0" applyNumberFormat="1" applyFont="1" applyFill="1" applyBorder="1" applyProtection="1"/>
    <xf numFmtId="3" fontId="41" fillId="5" borderId="1" xfId="0" applyNumberFormat="1" applyFont="1" applyFill="1" applyBorder="1" applyAlignment="1" applyProtection="1">
      <alignment vertical="center"/>
      <protection locked="0"/>
    </xf>
    <xf numFmtId="4" fontId="41" fillId="0" borderId="1" xfId="0" applyNumberFormat="1" applyFont="1" applyFill="1" applyBorder="1" applyAlignment="1" applyProtection="1">
      <alignment vertical="center"/>
    </xf>
    <xf numFmtId="188" fontId="41" fillId="0" borderId="1" xfId="0" applyNumberFormat="1" applyFont="1" applyFill="1" applyBorder="1" applyAlignment="1" applyProtection="1">
      <alignment vertical="center"/>
    </xf>
    <xf numFmtId="189" fontId="41" fillId="0" borderId="1" xfId="0" applyNumberFormat="1" applyFont="1" applyFill="1" applyBorder="1" applyAlignment="1" applyProtection="1">
      <alignment vertical="center"/>
    </xf>
    <xf numFmtId="189" fontId="41" fillId="5" borderId="1" xfId="0" applyNumberFormat="1" applyFont="1" applyFill="1" applyBorder="1" applyAlignment="1" applyProtection="1">
      <alignment vertical="center"/>
      <protection locked="0"/>
    </xf>
    <xf numFmtId="189" fontId="42" fillId="0" borderId="1" xfId="0" applyNumberFormat="1" applyFont="1" applyFill="1" applyBorder="1" applyAlignment="1" applyProtection="1">
      <alignment vertical="center"/>
    </xf>
    <xf numFmtId="189" fontId="41" fillId="0" borderId="21" xfId="0" applyNumberFormat="1" applyFont="1" applyFill="1" applyBorder="1" applyAlignment="1" applyProtection="1">
      <alignment vertical="center"/>
    </xf>
    <xf numFmtId="189" fontId="41" fillId="0" borderId="22" xfId="0" applyNumberFormat="1" applyFont="1" applyFill="1" applyBorder="1" applyAlignment="1" applyProtection="1">
      <alignment vertical="center"/>
    </xf>
    <xf numFmtId="190" fontId="42" fillId="5" borderId="1" xfId="0" applyNumberFormat="1" applyFont="1" applyFill="1" applyBorder="1" applyAlignment="1" applyProtection="1">
      <alignment vertical="center"/>
      <protection locked="0"/>
    </xf>
    <xf numFmtId="3" fontId="41" fillId="0" borderId="21" xfId="0" applyNumberFormat="1" applyFont="1" applyFill="1" applyBorder="1" applyAlignment="1" applyProtection="1">
      <alignment vertical="center"/>
    </xf>
    <xf numFmtId="3" fontId="41" fillId="0" borderId="22" xfId="0" applyNumberFormat="1" applyFont="1" applyFill="1" applyBorder="1" applyAlignment="1" applyProtection="1">
      <alignment vertical="center"/>
    </xf>
    <xf numFmtId="190" fontId="42" fillId="0" borderId="1" xfId="0" applyNumberFormat="1" applyFont="1" applyFill="1" applyBorder="1" applyAlignment="1" applyProtection="1">
      <alignment vertical="center"/>
    </xf>
    <xf numFmtId="0" fontId="20" fillId="0" borderId="1" xfId="0" applyFont="1" applyFill="1" applyBorder="1" applyAlignment="1" applyProtection="1">
      <alignment horizontal="left" indent="1"/>
    </xf>
    <xf numFmtId="0" fontId="39" fillId="0" borderId="0" xfId="0" applyFont="1" applyAlignment="1">
      <alignment horizontal="left" vertical="top"/>
    </xf>
    <xf numFmtId="189" fontId="20" fillId="0" borderId="0" xfId="0" applyNumberFormat="1" applyFont="1"/>
    <xf numFmtId="3" fontId="42" fillId="0" borderId="1" xfId="0" applyNumberFormat="1" applyFont="1" applyFill="1" applyBorder="1" applyAlignment="1" applyProtection="1">
      <alignment vertical="center"/>
    </xf>
    <xf numFmtId="3" fontId="41" fillId="0" borderId="1" xfId="0" applyNumberFormat="1" applyFont="1" applyFill="1" applyBorder="1" applyAlignment="1" applyProtection="1">
      <alignment vertical="center"/>
    </xf>
    <xf numFmtId="189" fontId="42" fillId="5" borderId="1" xfId="0" applyNumberFormat="1" applyFont="1" applyFill="1" applyBorder="1" applyAlignment="1" applyProtection="1">
      <alignment vertical="center"/>
      <protection locked="0"/>
    </xf>
    <xf numFmtId="0" fontId="20" fillId="0" borderId="1" xfId="0" applyFont="1" applyFill="1" applyBorder="1" applyAlignment="1" applyProtection="1">
      <alignment horizontal="left" vertical="center"/>
    </xf>
    <xf numFmtId="0" fontId="20" fillId="0" borderId="0" xfId="0" applyFont="1" applyAlignment="1" applyProtection="1">
      <alignment horizontal="left" vertical="top"/>
    </xf>
    <xf numFmtId="3" fontId="18" fillId="0" borderId="1" xfId="0" applyNumberFormat="1" applyFont="1" applyBorder="1" applyAlignment="1" applyProtection="1">
      <alignment vertical="center"/>
    </xf>
    <xf numFmtId="0" fontId="44" fillId="0" borderId="0" xfId="0" applyFont="1"/>
    <xf numFmtId="0" fontId="20" fillId="0" borderId="1" xfId="0" applyFont="1" applyFill="1" applyBorder="1" applyAlignment="1" applyProtection="1">
      <alignment vertical="top" wrapText="1"/>
    </xf>
    <xf numFmtId="4" fontId="20" fillId="0" borderId="1" xfId="0" applyNumberFormat="1" applyFont="1" applyFill="1" applyBorder="1"/>
    <xf numFmtId="178" fontId="20" fillId="0" borderId="1" xfId="4" applyNumberFormat="1" applyFont="1" applyFill="1" applyBorder="1"/>
    <xf numFmtId="0" fontId="28" fillId="0" borderId="0" xfId="0" applyFont="1" applyAlignment="1">
      <alignment horizontal="justify" vertical="top" wrapText="1"/>
    </xf>
    <xf numFmtId="0" fontId="28" fillId="0" borderId="0" xfId="0" applyFont="1"/>
    <xf numFmtId="0" fontId="28" fillId="0" borderId="0" xfId="0" applyFont="1" applyBorder="1" applyAlignment="1">
      <alignment horizontal="justify" vertical="top" wrapText="1"/>
    </xf>
    <xf numFmtId="0" fontId="28" fillId="0" borderId="0" xfId="0" quotePrefix="1" applyFont="1" applyAlignment="1">
      <alignment horizontal="justify" vertical="top" wrapText="1"/>
    </xf>
    <xf numFmtId="4" fontId="0" fillId="0" borderId="0" xfId="0" applyNumberFormat="1"/>
    <xf numFmtId="0" fontId="20" fillId="0" borderId="0" xfId="0" applyFont="1" applyAlignment="1">
      <alignment horizontal="right"/>
    </xf>
    <xf numFmtId="0" fontId="20" fillId="0" borderId="1" xfId="0" applyFont="1" applyBorder="1"/>
    <xf numFmtId="0" fontId="43" fillId="0" borderId="0" xfId="0" applyFont="1"/>
    <xf numFmtId="0" fontId="20" fillId="6" borderId="1" xfId="0" applyFont="1" applyFill="1" applyBorder="1" applyAlignment="1">
      <alignment horizontal="center" vertical="top" wrapText="1"/>
    </xf>
    <xf numFmtId="196" fontId="20" fillId="0" borderId="1" xfId="0" applyNumberFormat="1" applyFont="1" applyBorder="1" applyAlignment="1">
      <alignment horizontal="left" vertical="center"/>
    </xf>
    <xf numFmtId="0" fontId="20" fillId="6" borderId="1" xfId="0" applyFont="1" applyFill="1" applyBorder="1"/>
    <xf numFmtId="3" fontId="20" fillId="0" borderId="1" xfId="0" applyNumberFormat="1" applyFont="1" applyBorder="1"/>
    <xf numFmtId="178" fontId="20" fillId="0" borderId="1" xfId="4" applyNumberFormat="1" applyFont="1" applyBorder="1"/>
    <xf numFmtId="0" fontId="20" fillId="6" borderId="1" xfId="0" applyFont="1" applyFill="1" applyBorder="1" applyAlignment="1">
      <alignment horizontal="center" vertical="top"/>
    </xf>
    <xf numFmtId="0" fontId="20" fillId="5" borderId="20" xfId="0" applyFont="1" applyFill="1" applyBorder="1" applyAlignment="1" applyProtection="1">
      <alignment horizontal="left" vertical="top" wrapText="1"/>
      <protection locked="0"/>
    </xf>
    <xf numFmtId="0" fontId="20" fillId="5" borderId="22" xfId="0" applyFont="1" applyFill="1" applyBorder="1" applyAlignment="1" applyProtection="1">
      <alignment horizontal="left" vertical="top" wrapText="1"/>
      <protection locked="0"/>
    </xf>
    <xf numFmtId="3" fontId="20" fillId="0" borderId="1" xfId="0" applyNumberFormat="1" applyFont="1" applyFill="1" applyBorder="1" applyAlignment="1" applyProtection="1">
      <alignment vertical="center"/>
    </xf>
    <xf numFmtId="3" fontId="20" fillId="0" borderId="1" xfId="0" applyNumberFormat="1" applyFont="1" applyFill="1" applyBorder="1" applyAlignment="1" applyProtection="1">
      <alignment horizontal="right" vertical="center"/>
    </xf>
    <xf numFmtId="3" fontId="18" fillId="0" borderId="0" xfId="0" applyNumberFormat="1" applyFont="1" applyBorder="1" applyAlignment="1" applyProtection="1">
      <alignment vertical="center"/>
    </xf>
    <xf numFmtId="4" fontId="0" fillId="2" borderId="0" xfId="0" applyNumberFormat="1" applyFill="1"/>
    <xf numFmtId="188" fontId="18" fillId="0" borderId="1" xfId="0" applyNumberFormat="1" applyFont="1" applyFill="1" applyBorder="1" applyAlignment="1" applyProtection="1">
      <alignment vertical="center"/>
    </xf>
    <xf numFmtId="0" fontId="20" fillId="0" borderId="0" xfId="0" applyFont="1" applyFill="1" applyBorder="1" applyAlignment="1">
      <alignment horizontal="center"/>
    </xf>
    <xf numFmtId="0" fontId="21" fillId="0" borderId="0" xfId="0" applyFont="1" applyFill="1" applyBorder="1" applyAlignment="1">
      <alignment horizontal="right"/>
    </xf>
    <xf numFmtId="0" fontId="18" fillId="0" borderId="1" xfId="0" applyFont="1" applyFill="1" applyBorder="1" applyAlignment="1" applyProtection="1">
      <alignment wrapText="1"/>
    </xf>
    <xf numFmtId="0" fontId="36" fillId="0" borderId="0" xfId="0" applyFont="1" applyFill="1" applyProtection="1"/>
    <xf numFmtId="0" fontId="20" fillId="0" borderId="0" xfId="0" applyFont="1" applyFill="1" applyProtection="1"/>
    <xf numFmtId="1" fontId="20" fillId="0" borderId="1" xfId="0" applyNumberFormat="1" applyFont="1" applyFill="1" applyBorder="1" applyAlignment="1" applyProtection="1">
      <alignment horizontal="center" vertical="top" wrapText="1"/>
    </xf>
    <xf numFmtId="0" fontId="20" fillId="0" borderId="1" xfId="0" applyNumberFormat="1" applyFont="1" applyFill="1" applyBorder="1" applyAlignment="1" applyProtection="1">
      <alignment horizontal="center" vertical="top" wrapText="1"/>
    </xf>
    <xf numFmtId="17" fontId="20" fillId="0" borderId="0" xfId="0" applyNumberFormat="1" applyFont="1" applyFill="1" applyProtection="1"/>
    <xf numFmtId="4" fontId="20" fillId="0" borderId="1" xfId="3" applyNumberFormat="1" applyFont="1" applyFill="1" applyBorder="1" applyAlignment="1" applyProtection="1">
      <alignment vertical="center"/>
    </xf>
    <xf numFmtId="4" fontId="20" fillId="0" borderId="1" xfId="3" applyNumberFormat="1" applyFont="1" applyBorder="1" applyAlignment="1" applyProtection="1">
      <alignment vertical="center"/>
    </xf>
    <xf numFmtId="4" fontId="20" fillId="9" borderId="1" xfId="3" applyNumberFormat="1" applyFont="1" applyFill="1" applyBorder="1" applyAlignment="1" applyProtection="1">
      <alignment vertical="center"/>
      <protection locked="0"/>
    </xf>
    <xf numFmtId="4" fontId="20" fillId="10" borderId="0" xfId="3" applyNumberFormat="1" applyFont="1" applyFill="1" applyBorder="1" applyAlignment="1" applyProtection="1">
      <alignment vertical="center"/>
    </xf>
    <xf numFmtId="4" fontId="20" fillId="11" borderId="0" xfId="3" applyNumberFormat="1" applyFont="1" applyFill="1" applyBorder="1" applyAlignment="1" applyProtection="1">
      <alignment vertical="center"/>
    </xf>
    <xf numFmtId="3" fontId="20" fillId="0" borderId="1" xfId="3" applyNumberFormat="1" applyFont="1" applyBorder="1" applyAlignment="1" applyProtection="1">
      <alignment vertical="top"/>
    </xf>
    <xf numFmtId="0" fontId="20" fillId="0" borderId="0" xfId="3" applyFont="1" applyProtection="1"/>
    <xf numFmtId="0" fontId="18" fillId="0" borderId="0" xfId="3" applyFont="1" applyBorder="1" applyAlignment="1" applyProtection="1">
      <alignment horizontal="right" vertical="top"/>
    </xf>
    <xf numFmtId="178" fontId="20" fillId="0" borderId="1" xfId="3" applyNumberFormat="1" applyFont="1" applyBorder="1" applyAlignment="1" applyProtection="1">
      <alignment vertical="top"/>
    </xf>
    <xf numFmtId="192" fontId="20" fillId="0" borderId="1" xfId="3" applyNumberFormat="1" applyFont="1" applyFill="1" applyBorder="1" applyAlignment="1" applyProtection="1">
      <alignment horizontal="center" vertical="top"/>
    </xf>
    <xf numFmtId="1" fontId="20" fillId="0" borderId="1" xfId="3" applyNumberFormat="1" applyFont="1" applyBorder="1" applyAlignment="1" applyProtection="1">
      <alignment horizontal="center" vertical="top"/>
    </xf>
    <xf numFmtId="0" fontId="18" fillId="0" borderId="0" xfId="3" applyFont="1" applyBorder="1" applyAlignment="1" applyProtection="1">
      <alignment horizontal="center" vertical="top"/>
    </xf>
    <xf numFmtId="0" fontId="20" fillId="0" borderId="0" xfId="3" applyFont="1" applyBorder="1" applyAlignment="1" applyProtection="1">
      <alignment vertical="top"/>
    </xf>
    <xf numFmtId="203" fontId="20" fillId="6" borderId="2" xfId="0" applyNumberFormat="1" applyFont="1" applyFill="1" applyBorder="1" applyAlignment="1" applyProtection="1">
      <alignment horizontal="center" vertical="center" wrapText="1"/>
    </xf>
    <xf numFmtId="203" fontId="20" fillId="6" borderId="2" xfId="0" applyNumberFormat="1" applyFont="1" applyFill="1" applyBorder="1" applyAlignment="1" applyProtection="1">
      <alignment horizontal="center" vertical="top" wrapText="1"/>
    </xf>
    <xf numFmtId="4" fontId="20" fillId="0" borderId="0" xfId="0" applyNumberFormat="1" applyFont="1" applyFill="1" applyBorder="1" applyAlignment="1" applyProtection="1">
      <alignment horizontal="center" vertical="top" wrapText="1"/>
    </xf>
    <xf numFmtId="0" fontId="20" fillId="0" borderId="1" xfId="0" applyFont="1" applyFill="1" applyBorder="1" applyAlignment="1" applyProtection="1">
      <alignment horizontal="center"/>
    </xf>
    <xf numFmtId="4" fontId="20" fillId="0" borderId="0" xfId="0" applyNumberFormat="1" applyFont="1" applyFill="1" applyBorder="1" applyAlignment="1" applyProtection="1">
      <alignment horizontal="center" vertical="top"/>
    </xf>
    <xf numFmtId="0" fontId="20" fillId="0" borderId="0" xfId="0" applyFont="1" applyFill="1" applyAlignment="1" applyProtection="1">
      <alignment horizontal="center"/>
    </xf>
    <xf numFmtId="0" fontId="20" fillId="0" borderId="0" xfId="0" applyFont="1" applyFill="1" applyBorder="1" applyAlignment="1" applyProtection="1">
      <alignment horizontal="center"/>
    </xf>
    <xf numFmtId="4" fontId="20" fillId="0" borderId="0" xfId="0" applyNumberFormat="1" applyFont="1" applyFill="1" applyBorder="1" applyAlignment="1" applyProtection="1">
      <alignment horizontal="center"/>
    </xf>
    <xf numFmtId="1" fontId="20" fillId="0" borderId="1" xfId="3" applyNumberFormat="1" applyFont="1" applyFill="1" applyBorder="1" applyAlignment="1" applyProtection="1">
      <alignment vertical="top"/>
    </xf>
    <xf numFmtId="0" fontId="20" fillId="4" borderId="1" xfId="0" applyFont="1" applyFill="1" applyBorder="1" applyAlignment="1" applyProtection="1">
      <alignment horizontal="center"/>
    </xf>
    <xf numFmtId="203" fontId="20" fillId="6" borderId="1" xfId="0" applyNumberFormat="1" applyFont="1" applyFill="1" applyBorder="1" applyAlignment="1" applyProtection="1">
      <alignment horizontal="center" vertical="top" wrapText="1"/>
    </xf>
    <xf numFmtId="203" fontId="20" fillId="0" borderId="1" xfId="0" applyNumberFormat="1" applyFont="1" applyBorder="1" applyAlignment="1">
      <alignment horizontal="center"/>
    </xf>
    <xf numFmtId="0" fontId="14" fillId="0" borderId="0" xfId="0" applyFont="1" applyProtection="1"/>
    <xf numFmtId="0" fontId="3" fillId="0" borderId="0" xfId="0" applyFont="1" applyProtection="1"/>
    <xf numFmtId="0" fontId="5" fillId="0" borderId="0" xfId="0" applyFont="1" applyProtection="1"/>
    <xf numFmtId="0" fontId="5" fillId="0" borderId="0" xfId="0" applyFont="1" applyBorder="1" applyAlignment="1" applyProtection="1">
      <alignment horizontal="right" vertical="top"/>
    </xf>
    <xf numFmtId="0" fontId="5" fillId="0" borderId="0" xfId="0" applyFont="1" applyAlignment="1" applyProtection="1">
      <alignment horizontal="right" vertical="top"/>
    </xf>
    <xf numFmtId="0" fontId="5" fillId="0" borderId="0" xfId="0" applyFont="1" applyFill="1" applyBorder="1" applyAlignment="1" applyProtection="1">
      <alignment horizontal="right" vertical="top"/>
    </xf>
    <xf numFmtId="0" fontId="34" fillId="8" borderId="0" xfId="0" applyFont="1" applyFill="1" applyBorder="1" applyAlignment="1" applyProtection="1">
      <alignment horizontal="left"/>
      <protection locked="0"/>
    </xf>
    <xf numFmtId="0" fontId="34" fillId="8" borderId="0" xfId="0" applyFont="1" applyFill="1" applyBorder="1" applyAlignment="1" applyProtection="1">
      <alignment horizontal="right"/>
      <protection locked="0"/>
    </xf>
    <xf numFmtId="0" fontId="30" fillId="2" borderId="0" xfId="0" applyFont="1" applyFill="1" applyBorder="1" applyAlignment="1" applyProtection="1">
      <alignment horizontal="right" vertical="top"/>
      <protection locked="0"/>
    </xf>
    <xf numFmtId="1" fontId="29" fillId="2" borderId="0" xfId="0" applyNumberFormat="1" applyFont="1" applyFill="1" applyBorder="1" applyAlignment="1" applyProtection="1">
      <alignment horizontal="center" vertical="top" wrapText="1"/>
      <protection locked="0"/>
    </xf>
    <xf numFmtId="3" fontId="29" fillId="2" borderId="0" xfId="0" applyNumberFormat="1" applyFont="1" applyFill="1" applyBorder="1" applyProtection="1">
      <protection locked="0"/>
    </xf>
    <xf numFmtId="0" fontId="50" fillId="0" borderId="0" xfId="2" applyFont="1" applyAlignment="1" applyProtection="1">
      <alignment horizontal="right" vertical="center"/>
    </xf>
    <xf numFmtId="0" fontId="18" fillId="0" borderId="0" xfId="3" applyFont="1" applyProtection="1"/>
    <xf numFmtId="183" fontId="20" fillId="0" borderId="0" xfId="3" applyNumberFormat="1" applyFont="1" applyProtection="1"/>
    <xf numFmtId="0" fontId="43" fillId="0" borderId="0" xfId="3" applyFont="1" applyAlignment="1" applyProtection="1">
      <alignment horizontal="right"/>
    </xf>
    <xf numFmtId="0" fontId="43" fillId="12" borderId="0" xfId="3" applyFont="1" applyFill="1" applyAlignment="1" applyProtection="1">
      <alignment horizontal="right"/>
    </xf>
    <xf numFmtId="0" fontId="20" fillId="12" borderId="0" xfId="3" applyFont="1" applyFill="1" applyProtection="1"/>
    <xf numFmtId="0" fontId="20" fillId="13" borderId="0" xfId="3" applyFont="1" applyFill="1" applyProtection="1"/>
    <xf numFmtId="0" fontId="18" fillId="0" borderId="0" xfId="3" applyFont="1" applyAlignment="1" applyProtection="1">
      <alignment horizontal="right" vertical="top" wrapText="1"/>
    </xf>
    <xf numFmtId="195" fontId="20" fillId="0" borderId="0" xfId="3" applyNumberFormat="1" applyFont="1" applyBorder="1" applyAlignment="1" applyProtection="1">
      <alignment horizontal="center"/>
    </xf>
    <xf numFmtId="0" fontId="28" fillId="0" borderId="0" xfId="3" applyFont="1" applyAlignment="1" applyProtection="1">
      <alignment horizontal="justify" vertical="top" wrapText="1"/>
    </xf>
    <xf numFmtId="1" fontId="20" fillId="0" borderId="0" xfId="3" applyNumberFormat="1" applyFont="1" applyProtection="1"/>
    <xf numFmtId="0" fontId="28" fillId="0" borderId="0" xfId="3" applyFont="1" applyAlignment="1" applyProtection="1">
      <alignment horizontal="left" vertical="top"/>
    </xf>
    <xf numFmtId="4" fontId="20" fillId="13" borderId="0" xfId="3" applyNumberFormat="1" applyFont="1" applyFill="1" applyBorder="1" applyAlignment="1" applyProtection="1">
      <alignment horizontal="left" vertical="top"/>
    </xf>
    <xf numFmtId="0" fontId="20" fillId="0" borderId="0" xfId="3" applyFont="1" applyBorder="1" applyAlignment="1" applyProtection="1">
      <alignment horizontal="left" vertical="top"/>
    </xf>
    <xf numFmtId="4" fontId="20" fillId="0" borderId="0" xfId="3" applyNumberFormat="1" applyFont="1" applyBorder="1" applyAlignment="1" applyProtection="1">
      <alignment horizontal="right" vertical="top"/>
    </xf>
    <xf numFmtId="0" fontId="18" fillId="0" borderId="1" xfId="3" applyFont="1" applyBorder="1" applyAlignment="1" applyProtection="1">
      <alignment horizontal="center" vertical="center" wrapText="1"/>
    </xf>
    <xf numFmtId="4" fontId="20" fillId="10" borderId="0" xfId="3" applyNumberFormat="1" applyFont="1" applyFill="1" applyProtection="1"/>
    <xf numFmtId="0" fontId="20" fillId="11" borderId="0" xfId="3" applyFont="1" applyFill="1" applyProtection="1"/>
    <xf numFmtId="0" fontId="20" fillId="11" borderId="0" xfId="3" applyFont="1" applyFill="1" applyAlignment="1" applyProtection="1">
      <alignment horizontal="center" vertical="center"/>
    </xf>
    <xf numFmtId="0" fontId="20" fillId="13" borderId="0" xfId="3" applyFont="1" applyFill="1" applyAlignment="1" applyProtection="1">
      <alignment horizontal="center" vertical="center"/>
    </xf>
    <xf numFmtId="192" fontId="20" fillId="0" borderId="1" xfId="3" applyNumberFormat="1" applyFont="1" applyBorder="1" applyAlignment="1" applyProtection="1">
      <alignment horizontal="center" vertical="center"/>
    </xf>
    <xf numFmtId="0" fontId="20" fillId="13" borderId="0" xfId="3" applyFont="1" applyFill="1" applyBorder="1" applyAlignment="1" applyProtection="1">
      <alignment horizontal="center"/>
    </xf>
    <xf numFmtId="192" fontId="20" fillId="13" borderId="0" xfId="3" applyNumberFormat="1" applyFont="1" applyFill="1" applyBorder="1" applyAlignment="1" applyProtection="1">
      <alignment horizontal="center" vertical="center"/>
    </xf>
    <xf numFmtId="0" fontId="20" fillId="13" borderId="0" xfId="3" applyFont="1" applyFill="1" applyBorder="1" applyProtection="1"/>
    <xf numFmtId="4" fontId="20" fillId="13" borderId="0" xfId="3" applyNumberFormat="1" applyFont="1" applyFill="1" applyProtection="1"/>
    <xf numFmtId="3" fontId="20" fillId="13" borderId="0" xfId="3" applyNumberFormat="1" applyFont="1" applyFill="1" applyProtection="1"/>
    <xf numFmtId="198" fontId="20" fillId="0" borderId="0" xfId="3" applyNumberFormat="1" applyFont="1" applyProtection="1"/>
    <xf numFmtId="198" fontId="20" fillId="13" borderId="0" xfId="3" applyNumberFormat="1" applyFont="1" applyFill="1" applyProtection="1"/>
    <xf numFmtId="4" fontId="20" fillId="0" borderId="0" xfId="3" applyNumberFormat="1" applyFont="1" applyProtection="1"/>
    <xf numFmtId="0" fontId="6" fillId="0" borderId="0" xfId="0" applyFont="1" applyProtection="1"/>
    <xf numFmtId="0" fontId="6" fillId="3" borderId="0" xfId="0" applyFont="1" applyFill="1" applyProtection="1"/>
    <xf numFmtId="0" fontId="19" fillId="7" borderId="0" xfId="0" applyFont="1" applyFill="1" applyProtection="1"/>
    <xf numFmtId="0" fontId="20" fillId="7" borderId="0" xfId="0" applyFont="1" applyFill="1" applyProtection="1"/>
    <xf numFmtId="0" fontId="20" fillId="3" borderId="0" xfId="0" applyFont="1" applyFill="1" applyProtection="1"/>
    <xf numFmtId="0" fontId="18" fillId="5" borderId="0" xfId="0" applyFont="1" applyFill="1" applyProtection="1"/>
    <xf numFmtId="0" fontId="20" fillId="5" borderId="0" xfId="0" applyFont="1" applyFill="1" applyProtection="1"/>
    <xf numFmtId="0" fontId="20" fillId="0" borderId="0" xfId="0" applyFont="1" applyProtection="1"/>
    <xf numFmtId="0" fontId="18" fillId="2" borderId="0" xfId="0" applyFont="1" applyFill="1" applyProtection="1"/>
    <xf numFmtId="0" fontId="20" fillId="2" borderId="0" xfId="0" applyFont="1" applyFill="1" applyProtection="1"/>
    <xf numFmtId="0" fontId="18" fillId="0" borderId="0" xfId="0" applyFont="1" applyAlignment="1" applyProtection="1">
      <alignment horizontal="left" vertical="top"/>
    </xf>
    <xf numFmtId="0" fontId="18" fillId="0" borderId="0" xfId="0" applyFont="1" applyBorder="1" applyProtection="1"/>
    <xf numFmtId="0" fontId="28" fillId="0" borderId="0" xfId="0" applyFont="1" applyAlignment="1" applyProtection="1">
      <alignment horizontal="right" vertical="top"/>
    </xf>
    <xf numFmtId="0" fontId="28" fillId="0" borderId="0" xfId="0" applyFont="1" applyAlignment="1" applyProtection="1">
      <alignment horizontal="left" vertical="top"/>
    </xf>
    <xf numFmtId="0" fontId="20" fillId="0" borderId="0" xfId="0" applyFont="1" applyAlignment="1" applyProtection="1">
      <alignment horizontal="right" vertical="top" wrapText="1"/>
    </xf>
    <xf numFmtId="0" fontId="20" fillId="2" borderId="0" xfId="0" applyFont="1" applyFill="1" applyAlignment="1" applyProtection="1"/>
    <xf numFmtId="0" fontId="36" fillId="0" borderId="0" xfId="0" applyFont="1" applyAlignment="1" applyProtection="1">
      <alignment horizontal="left" vertical="top"/>
    </xf>
    <xf numFmtId="0" fontId="18" fillId="0" borderId="0" xfId="0" applyFont="1" applyAlignment="1" applyProtection="1">
      <alignment horizontal="right"/>
    </xf>
    <xf numFmtId="0" fontId="20" fillId="0" borderId="0" xfId="0" applyFont="1" applyBorder="1" applyAlignment="1" applyProtection="1">
      <alignment horizontal="right" vertical="top" wrapText="1"/>
    </xf>
    <xf numFmtId="4" fontId="20" fillId="0" borderId="10" xfId="0" applyNumberFormat="1" applyFont="1" applyBorder="1" applyAlignment="1" applyProtection="1">
      <alignment horizontal="center" vertical="top" wrapText="1"/>
    </xf>
    <xf numFmtId="0" fontId="20" fillId="3" borderId="0" xfId="0" applyFont="1" applyFill="1" applyBorder="1" applyProtection="1"/>
    <xf numFmtId="0" fontId="20" fillId="0" borderId="0" xfId="0" applyFont="1" applyBorder="1" applyProtection="1"/>
    <xf numFmtId="0" fontId="51" fillId="0" borderId="0" xfId="0" applyFont="1" applyProtection="1"/>
    <xf numFmtId="4" fontId="20" fillId="0" borderId="13" xfId="0" applyNumberFormat="1" applyFont="1" applyBorder="1" applyAlignment="1" applyProtection="1">
      <alignment horizontal="center" vertical="top" wrapText="1"/>
    </xf>
    <xf numFmtId="0" fontId="21" fillId="0" borderId="10" xfId="0" applyFont="1" applyBorder="1" applyAlignment="1">
      <alignment vertical="center" wrapText="1"/>
    </xf>
    <xf numFmtId="0" fontId="21" fillId="0" borderId="0" xfId="0" applyFont="1" applyBorder="1" applyAlignment="1">
      <alignment vertical="center" wrapText="1"/>
    </xf>
    <xf numFmtId="0" fontId="21" fillId="0" borderId="13" xfId="0" applyFont="1" applyBorder="1" applyAlignment="1">
      <alignment vertical="center" wrapText="1"/>
    </xf>
    <xf numFmtId="4" fontId="20" fillId="0" borderId="0" xfId="0" applyNumberFormat="1" applyFont="1"/>
    <xf numFmtId="4" fontId="18" fillId="0" borderId="0" xfId="3" applyNumberFormat="1" applyFont="1" applyProtection="1"/>
    <xf numFmtId="0" fontId="40" fillId="0" borderId="0" xfId="0" applyFont="1"/>
    <xf numFmtId="0" fontId="47" fillId="0" borderId="0" xfId="0" applyFont="1"/>
    <xf numFmtId="0" fontId="51" fillId="0" borderId="0" xfId="0" applyFont="1"/>
    <xf numFmtId="0" fontId="6" fillId="14" borderId="0" xfId="0" applyFont="1" applyFill="1"/>
    <xf numFmtId="0" fontId="21" fillId="14" borderId="0" xfId="0" applyFont="1" applyFill="1"/>
    <xf numFmtId="0" fontId="21" fillId="14" borderId="0" xfId="0" applyFont="1" applyFill="1" applyBorder="1" applyAlignment="1">
      <alignment horizontal="right" vertical="center"/>
    </xf>
    <xf numFmtId="0" fontId="21" fillId="14" borderId="0" xfId="0" applyFont="1" applyFill="1" applyBorder="1" applyAlignment="1">
      <alignment horizontal="right" vertical="center" wrapText="1"/>
    </xf>
    <xf numFmtId="0" fontId="6" fillId="14" borderId="1" xfId="0" applyFont="1" applyFill="1" applyBorder="1" applyAlignment="1" applyProtection="1">
      <alignment horizontal="center" vertical="center"/>
      <protection locked="0"/>
    </xf>
    <xf numFmtId="0" fontId="6" fillId="14" borderId="0" xfId="0" applyFont="1" applyFill="1" applyAlignment="1">
      <alignment vertical="center"/>
    </xf>
    <xf numFmtId="0" fontId="6" fillId="14" borderId="0" xfId="0" applyFont="1" applyFill="1" applyBorder="1"/>
    <xf numFmtId="0" fontId="21" fillId="14" borderId="0" xfId="0" applyFont="1" applyFill="1" applyAlignment="1">
      <alignment horizontal="center"/>
    </xf>
    <xf numFmtId="0" fontId="20" fillId="0" borderId="0" xfId="0" applyFont="1" applyFill="1" applyBorder="1" applyAlignment="1">
      <alignment horizontal="right" vertical="center" wrapText="1"/>
    </xf>
    <xf numFmtId="0" fontId="6" fillId="0" borderId="0" xfId="0" applyFont="1" applyFill="1" applyBorder="1"/>
    <xf numFmtId="0" fontId="6" fillId="0" borderId="1" xfId="0" applyFont="1" applyFill="1" applyBorder="1" applyAlignment="1" applyProtection="1">
      <alignment horizontal="center" vertical="center"/>
      <protection locked="0"/>
    </xf>
    <xf numFmtId="0" fontId="6" fillId="0" borderId="0" xfId="0" applyFont="1" applyFill="1" applyBorder="1" applyAlignment="1">
      <alignment vertical="center"/>
    </xf>
    <xf numFmtId="0" fontId="21" fillId="0" borderId="0" xfId="0" applyFont="1" applyFill="1" applyBorder="1" applyAlignment="1">
      <alignment horizontal="right" vertical="center"/>
    </xf>
    <xf numFmtId="0" fontId="21" fillId="0" borderId="0" xfId="0" applyFont="1" applyFill="1" applyBorder="1" applyAlignment="1">
      <alignment horizontal="right" vertical="center" wrapText="1"/>
    </xf>
    <xf numFmtId="0" fontId="6" fillId="0" borderId="0" xfId="0" applyFont="1" applyFill="1" applyBorder="1" applyAlignment="1">
      <alignment horizontal="center" vertical="center"/>
    </xf>
    <xf numFmtId="0" fontId="21" fillId="0" borderId="0" xfId="0" applyFont="1" applyFill="1"/>
    <xf numFmtId="0" fontId="21" fillId="0" borderId="15" xfId="0" applyFont="1" applyBorder="1" applyAlignment="1">
      <alignment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6" fillId="0" borderId="0" xfId="0" applyFont="1" applyFill="1" applyBorder="1" applyAlignment="1" applyProtection="1">
      <alignment horizontal="center" vertical="center"/>
    </xf>
    <xf numFmtId="0" fontId="21" fillId="0" borderId="10" xfId="0" applyFont="1" applyFill="1" applyBorder="1" applyAlignment="1">
      <alignment horizontal="right" vertical="center" wrapText="1"/>
    </xf>
    <xf numFmtId="0" fontId="21" fillId="0" borderId="13" xfId="0" applyFont="1" applyFill="1" applyBorder="1" applyAlignment="1">
      <alignment horizontal="right" vertical="center" wrapText="1"/>
    </xf>
    <xf numFmtId="0" fontId="6" fillId="0" borderId="10" xfId="0" applyFont="1" applyFill="1" applyBorder="1"/>
    <xf numFmtId="0" fontId="6" fillId="0" borderId="11" xfId="0" applyFont="1" applyFill="1" applyBorder="1"/>
    <xf numFmtId="0" fontId="6" fillId="0" borderId="1" xfId="0" applyFont="1" applyFill="1" applyBorder="1" applyProtection="1">
      <protection locked="0"/>
    </xf>
    <xf numFmtId="0" fontId="6" fillId="0" borderId="12" xfId="0" applyFont="1" applyFill="1" applyBorder="1"/>
    <xf numFmtId="0" fontId="6" fillId="0" borderId="13" xfId="0" applyFont="1" applyFill="1" applyBorder="1"/>
    <xf numFmtId="0" fontId="6" fillId="0" borderId="14" xfId="0" applyFont="1" applyFill="1" applyBorder="1"/>
    <xf numFmtId="0" fontId="21" fillId="0" borderId="0" xfId="0" applyFont="1" applyFill="1" applyAlignment="1">
      <alignment vertical="top"/>
    </xf>
    <xf numFmtId="0" fontId="6" fillId="0" borderId="0" xfId="0" applyFont="1" applyFill="1" applyBorder="1" applyAlignment="1" applyProtection="1">
      <alignment vertical="top"/>
      <protection locked="0"/>
    </xf>
    <xf numFmtId="0" fontId="6" fillId="0" borderId="0" xfId="0" applyFont="1" applyFill="1" applyAlignment="1">
      <alignment vertical="top"/>
    </xf>
    <xf numFmtId="0" fontId="21" fillId="0" borderId="0" xfId="0" applyFont="1" applyFill="1" applyAlignment="1">
      <alignment horizontal="right" vertical="top"/>
    </xf>
    <xf numFmtId="191" fontId="6" fillId="0" borderId="0" xfId="0" applyNumberFormat="1" applyFont="1" applyFill="1" applyBorder="1" applyAlignment="1" applyProtection="1">
      <alignment horizontal="center" vertical="top"/>
      <protection locked="0"/>
    </xf>
    <xf numFmtId="0" fontId="6" fillId="0" borderId="21" xfId="0" applyFont="1" applyFill="1" applyBorder="1" applyAlignment="1">
      <alignment vertical="top"/>
    </xf>
    <xf numFmtId="0" fontId="21" fillId="0" borderId="0" xfId="0" applyFont="1" applyFill="1" applyAlignment="1">
      <alignment vertical="center"/>
    </xf>
    <xf numFmtId="0" fontId="22" fillId="0" borderId="0" xfId="0" applyFont="1" applyAlignment="1">
      <alignment vertical="center"/>
    </xf>
    <xf numFmtId="191" fontId="21" fillId="0" borderId="0" xfId="0" applyNumberFormat="1" applyFont="1" applyFill="1" applyBorder="1" applyAlignment="1" applyProtection="1">
      <alignment horizontal="center" vertical="top"/>
      <protection locked="0"/>
    </xf>
    <xf numFmtId="0" fontId="21" fillId="0" borderId="0" xfId="0" applyFont="1" applyFill="1" applyBorder="1" applyAlignment="1" applyProtection="1">
      <alignment vertical="center"/>
      <protection locked="0"/>
    </xf>
    <xf numFmtId="191" fontId="21" fillId="0" borderId="0" xfId="0" applyNumberFormat="1" applyFont="1" applyFill="1" applyBorder="1" applyAlignment="1" applyProtection="1">
      <alignment horizontal="center" vertical="center"/>
      <protection locked="0"/>
    </xf>
    <xf numFmtId="0" fontId="22" fillId="0" borderId="0" xfId="0" applyFont="1" applyFill="1" applyAlignment="1">
      <alignment vertical="top"/>
    </xf>
    <xf numFmtId="0" fontId="21" fillId="9" borderId="13" xfId="0" applyFont="1" applyFill="1" applyBorder="1" applyAlignment="1" applyProtection="1">
      <alignment horizontal="center" vertical="center"/>
      <protection locked="0"/>
    </xf>
    <xf numFmtId="0" fontId="6" fillId="0" borderId="0" xfId="0" applyFont="1" applyAlignment="1">
      <alignment vertical="center"/>
    </xf>
    <xf numFmtId="0" fontId="21" fillId="0" borderId="0" xfId="0" applyFont="1" applyAlignment="1">
      <alignment horizontal="right" vertical="center"/>
    </xf>
    <xf numFmtId="0" fontId="6" fillId="3" borderId="0" xfId="0" applyFont="1" applyFill="1" applyAlignment="1">
      <alignment vertical="center"/>
    </xf>
    <xf numFmtId="0" fontId="6" fillId="0" borderId="0" xfId="0" applyFont="1" applyFill="1" applyAlignment="1">
      <alignment vertical="center"/>
    </xf>
    <xf numFmtId="0" fontId="21" fillId="0" borderId="0" xfId="0" applyFont="1" applyFill="1" applyAlignment="1">
      <alignment horizontal="left"/>
    </xf>
    <xf numFmtId="0" fontId="8" fillId="0" borderId="0" xfId="1" applyBorder="1" applyAlignment="1" applyProtection="1">
      <alignment horizontal="center" vertical="top" wrapText="1"/>
      <protection locked="0"/>
    </xf>
    <xf numFmtId="14" fontId="20" fillId="0" borderId="0" xfId="3" applyNumberFormat="1" applyFont="1" applyProtection="1"/>
    <xf numFmtId="11" fontId="20" fillId="0" borderId="0" xfId="3" applyNumberFormat="1" applyFont="1" applyProtection="1"/>
    <xf numFmtId="0" fontId="20" fillId="0" borderId="0" xfId="0" applyFont="1" applyFill="1" applyBorder="1" applyAlignment="1">
      <alignment vertical="top"/>
    </xf>
    <xf numFmtId="0" fontId="20" fillId="15" borderId="0" xfId="0" applyFont="1" applyFill="1" applyProtection="1"/>
    <xf numFmtId="0" fontId="20" fillId="15" borderId="0" xfId="0" applyFont="1" applyFill="1" applyBorder="1" applyProtection="1"/>
    <xf numFmtId="0" fontId="33" fillId="0" borderId="16" xfId="0" applyFont="1" applyBorder="1"/>
    <xf numFmtId="0" fontId="33" fillId="0" borderId="0" xfId="0" applyFont="1" applyBorder="1"/>
    <xf numFmtId="0" fontId="33" fillId="0" borderId="12" xfId="0" applyFont="1" applyBorder="1"/>
    <xf numFmtId="0" fontId="20" fillId="0" borderId="0" xfId="0" applyFont="1" applyFill="1" applyBorder="1" applyAlignment="1">
      <alignment horizontal="justify" vertical="top" wrapText="1"/>
    </xf>
    <xf numFmtId="0" fontId="28" fillId="0" borderId="0" xfId="0" applyFont="1" applyFill="1" applyBorder="1" applyAlignment="1">
      <alignment horizontal="justify" vertical="top" wrapText="1"/>
    </xf>
    <xf numFmtId="0" fontId="7"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0" fillId="0" borderId="0" xfId="0" applyFont="1" applyFill="1" applyBorder="1" applyAlignment="1">
      <alignment horizontal="left" vertical="top"/>
    </xf>
    <xf numFmtId="0" fontId="33" fillId="0" borderId="15" xfId="0" applyFont="1" applyBorder="1"/>
    <xf numFmtId="0" fontId="33" fillId="0" borderId="10" xfId="0" applyFont="1" applyBorder="1"/>
    <xf numFmtId="0" fontId="33" fillId="0" borderId="11" xfId="0" applyFont="1" applyBorder="1"/>
    <xf numFmtId="0" fontId="6" fillId="5" borderId="20" xfId="0" applyFont="1" applyFill="1" applyBorder="1" applyAlignment="1" applyProtection="1">
      <alignment horizontal="center" vertical="center"/>
      <protection locked="0"/>
    </xf>
    <xf numFmtId="0" fontId="6" fillId="5" borderId="21"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18" fillId="0" borderId="0" xfId="0" applyFont="1" applyFill="1" applyBorder="1" applyAlignment="1">
      <alignment horizontal="justify" vertical="top" wrapText="1"/>
    </xf>
    <xf numFmtId="0" fontId="36" fillId="0" borderId="0" xfId="0" applyFont="1" applyFill="1" applyBorder="1" applyAlignment="1">
      <alignment horizontal="justify" vertical="top" wrapText="1"/>
    </xf>
    <xf numFmtId="0" fontId="37" fillId="0" borderId="0" xfId="0" applyFont="1" applyAlignment="1">
      <alignment horizontal="center"/>
    </xf>
    <xf numFmtId="0" fontId="7" fillId="0" borderId="0" xfId="0" applyFont="1" applyAlignment="1">
      <alignment vertical="center" wrapText="1"/>
    </xf>
    <xf numFmtId="0" fontId="7" fillId="0" borderId="12" xfId="0" applyFont="1" applyBorder="1" applyAlignment="1">
      <alignment vertical="center" wrapText="1"/>
    </xf>
    <xf numFmtId="0" fontId="6" fillId="5" borderId="20" xfId="0" applyFont="1" applyFill="1" applyBorder="1" applyAlignment="1" applyProtection="1">
      <alignment horizontal="justify" vertical="center" wrapText="1"/>
      <protection locked="0"/>
    </xf>
    <xf numFmtId="0" fontId="6" fillId="5" borderId="21" xfId="0" applyFont="1" applyFill="1" applyBorder="1" applyAlignment="1" applyProtection="1">
      <alignment horizontal="justify" vertical="center"/>
      <protection locked="0"/>
    </xf>
    <xf numFmtId="0" fontId="6" fillId="5" borderId="22" xfId="0" applyFont="1" applyFill="1" applyBorder="1" applyAlignment="1" applyProtection="1">
      <alignment horizontal="justify" vertical="center"/>
      <protection locked="0"/>
    </xf>
    <xf numFmtId="0" fontId="17" fillId="0" borderId="0" xfId="0" applyFont="1" applyFill="1" applyBorder="1" applyAlignment="1">
      <alignment horizontal="justify" vertical="top" wrapText="1"/>
    </xf>
    <xf numFmtId="0" fontId="7" fillId="0" borderId="0" xfId="0" applyFont="1" applyAlignment="1">
      <alignment vertical="center"/>
    </xf>
    <xf numFmtId="0" fontId="6" fillId="5" borderId="20" xfId="0" applyFont="1" applyFill="1" applyBorder="1" applyAlignment="1" applyProtection="1">
      <alignment horizontal="center" vertical="center" wrapText="1"/>
      <protection locked="0"/>
    </xf>
    <xf numFmtId="0" fontId="33" fillId="0" borderId="17" xfId="0" applyFont="1" applyBorder="1"/>
    <xf numFmtId="0" fontId="33" fillId="0" borderId="13" xfId="0" applyFont="1" applyBorder="1"/>
    <xf numFmtId="0" fontId="33" fillId="0" borderId="14" xfId="0" applyFont="1" applyBorder="1"/>
    <xf numFmtId="0" fontId="33" fillId="0" borderId="16" xfId="0" applyFont="1" applyFill="1" applyBorder="1"/>
    <xf numFmtId="0" fontId="33" fillId="0" borderId="0" xfId="0" applyFont="1" applyFill="1" applyBorder="1"/>
    <xf numFmtId="0" fontId="33" fillId="0" borderId="12" xfId="0" applyFont="1" applyFill="1" applyBorder="1"/>
    <xf numFmtId="0" fontId="52" fillId="0" borderId="0" xfId="0" applyFont="1" applyAlignment="1" applyProtection="1">
      <alignment horizontal="left"/>
    </xf>
    <xf numFmtId="0" fontId="18" fillId="0" borderId="0" xfId="0" applyFont="1" applyAlignment="1" applyProtection="1">
      <alignment horizontal="left" vertical="top" wrapText="1"/>
    </xf>
    <xf numFmtId="0" fontId="18" fillId="0" borderId="12" xfId="0" applyFont="1" applyBorder="1" applyAlignment="1" applyProtection="1">
      <alignment horizontal="left" vertical="top" wrapText="1"/>
    </xf>
    <xf numFmtId="0" fontId="18" fillId="0" borderId="13" xfId="0" applyFont="1" applyFill="1" applyBorder="1" applyAlignment="1" applyProtection="1">
      <alignment horizontal="justify" vertical="top" wrapText="1"/>
    </xf>
    <xf numFmtId="0" fontId="20" fillId="0" borderId="13" xfId="0" applyFont="1" applyFill="1" applyBorder="1" applyAlignment="1" applyProtection="1">
      <alignment horizontal="justify" vertical="top"/>
    </xf>
    <xf numFmtId="0" fontId="20" fillId="0" borderId="0" xfId="0" applyFont="1" applyFill="1" applyBorder="1" applyAlignment="1" applyProtection="1">
      <alignment horizontal="justify" vertical="top"/>
    </xf>
    <xf numFmtId="0" fontId="20" fillId="5" borderId="1" xfId="0" applyFont="1" applyFill="1" applyBorder="1" applyAlignment="1" applyProtection="1">
      <alignment horizontal="justify" vertical="top" wrapText="1"/>
      <protection locked="0"/>
    </xf>
    <xf numFmtId="0" fontId="20" fillId="5" borderId="20" xfId="0" applyFont="1" applyFill="1" applyBorder="1" applyAlignment="1" applyProtection="1">
      <alignment horizontal="justify" vertical="top" wrapText="1"/>
      <protection locked="0"/>
    </xf>
    <xf numFmtId="0" fontId="20" fillId="5" borderId="22" xfId="0" applyFont="1" applyFill="1" applyBorder="1" applyAlignment="1" applyProtection="1">
      <alignment horizontal="justify" vertical="top" wrapText="1"/>
      <protection locked="0"/>
    </xf>
    <xf numFmtId="0" fontId="20" fillId="5" borderId="1" xfId="0" applyFont="1" applyFill="1" applyBorder="1" applyAlignment="1" applyProtection="1">
      <alignment horizontal="center" vertical="top" wrapText="1"/>
      <protection locked="0"/>
    </xf>
    <xf numFmtId="0" fontId="18" fillId="5" borderId="1" xfId="0" applyFont="1" applyFill="1" applyBorder="1" applyAlignment="1" applyProtection="1">
      <alignment horizontal="left" vertical="top" wrapText="1"/>
      <protection locked="0"/>
    </xf>
    <xf numFmtId="0" fontId="18" fillId="6" borderId="1" xfId="0" applyFont="1" applyFill="1" applyBorder="1" applyAlignment="1" applyProtection="1">
      <alignment horizontal="center" vertical="top" wrapText="1"/>
    </xf>
    <xf numFmtId="4" fontId="20" fillId="5" borderId="1" xfId="0" applyNumberFormat="1" applyFont="1" applyFill="1" applyBorder="1" applyAlignment="1" applyProtection="1">
      <alignment horizontal="center" vertical="top" wrapText="1"/>
      <protection locked="0"/>
    </xf>
    <xf numFmtId="0" fontId="18" fillId="5" borderId="0" xfId="0" applyFont="1" applyFill="1" applyAlignment="1" applyProtection="1">
      <alignment horizontal="center"/>
    </xf>
    <xf numFmtId="0" fontId="20" fillId="5" borderId="21" xfId="0" applyFont="1" applyFill="1" applyBorder="1" applyAlignment="1" applyProtection="1">
      <alignment horizontal="justify" vertical="top" wrapText="1"/>
      <protection locked="0"/>
    </xf>
    <xf numFmtId="0" fontId="18" fillId="0" borderId="0" xfId="0" applyFont="1" applyBorder="1" applyAlignment="1" applyProtection="1">
      <alignment horizontal="left" vertical="top" wrapText="1"/>
    </xf>
    <xf numFmtId="0" fontId="18" fillId="0" borderId="0" xfId="0" applyFont="1" applyAlignment="1" applyProtection="1">
      <alignment horizontal="left" vertical="top"/>
    </xf>
    <xf numFmtId="0" fontId="18" fillId="0" borderId="12" xfId="0" applyFont="1" applyBorder="1" applyAlignment="1" applyProtection="1">
      <alignment horizontal="left" vertical="top"/>
    </xf>
    <xf numFmtId="0" fontId="20" fillId="5" borderId="15" xfId="0" applyFont="1" applyFill="1" applyBorder="1" applyAlignment="1" applyProtection="1">
      <alignment horizontal="justify" vertical="top" wrapText="1"/>
      <protection locked="0"/>
    </xf>
    <xf numFmtId="0" fontId="20" fillId="5" borderId="10" xfId="0" applyFont="1" applyFill="1" applyBorder="1" applyAlignment="1" applyProtection="1">
      <alignment horizontal="justify" vertical="top" wrapText="1"/>
      <protection locked="0"/>
    </xf>
    <xf numFmtId="0" fontId="20" fillId="5" borderId="11" xfId="0" applyFont="1" applyFill="1" applyBorder="1" applyAlignment="1" applyProtection="1">
      <alignment horizontal="justify" vertical="top" wrapText="1"/>
      <protection locked="0"/>
    </xf>
    <xf numFmtId="0" fontId="20" fillId="5" borderId="16" xfId="0" applyFont="1" applyFill="1" applyBorder="1" applyAlignment="1" applyProtection="1">
      <alignment horizontal="justify" vertical="top" wrapText="1"/>
      <protection locked="0"/>
    </xf>
    <xf numFmtId="0" fontId="20" fillId="5" borderId="0" xfId="0" applyFont="1" applyFill="1" applyBorder="1" applyAlignment="1" applyProtection="1">
      <alignment horizontal="justify" vertical="top" wrapText="1"/>
      <protection locked="0"/>
    </xf>
    <xf numFmtId="0" fontId="20" fillId="5" borderId="12" xfId="0" applyFont="1" applyFill="1" applyBorder="1" applyAlignment="1" applyProtection="1">
      <alignment horizontal="justify" vertical="top" wrapText="1"/>
      <protection locked="0"/>
    </xf>
    <xf numFmtId="0" fontId="20" fillId="5" borderId="17" xfId="0" applyFont="1" applyFill="1" applyBorder="1" applyAlignment="1" applyProtection="1">
      <alignment horizontal="justify" vertical="top" wrapText="1"/>
      <protection locked="0"/>
    </xf>
    <xf numFmtId="0" fontId="20" fillId="5" borderId="13" xfId="0" applyFont="1" applyFill="1" applyBorder="1" applyAlignment="1" applyProtection="1">
      <alignment horizontal="justify" vertical="top" wrapText="1"/>
      <protection locked="0"/>
    </xf>
    <xf numFmtId="0" fontId="20" fillId="5" borderId="14" xfId="0" applyFont="1" applyFill="1" applyBorder="1" applyAlignment="1" applyProtection="1">
      <alignment horizontal="justify" vertical="top" wrapText="1"/>
      <protection locked="0"/>
    </xf>
    <xf numFmtId="49" fontId="20" fillId="5" borderId="1" xfId="0" applyNumberFormat="1" applyFont="1" applyFill="1" applyBorder="1" applyAlignment="1" applyProtection="1">
      <alignment horizontal="justify" vertical="top" wrapText="1"/>
      <protection locked="0"/>
    </xf>
    <xf numFmtId="0" fontId="20" fillId="6" borderId="1" xfId="0" applyFont="1" applyFill="1" applyBorder="1" applyAlignment="1" applyProtection="1">
      <alignment horizontal="center" vertical="top" wrapText="1"/>
    </xf>
    <xf numFmtId="0" fontId="20" fillId="5" borderId="1" xfId="0" applyFont="1" applyFill="1" applyBorder="1" applyAlignment="1" applyProtection="1">
      <alignment horizontal="left" vertical="top" wrapText="1"/>
      <protection locked="0"/>
    </xf>
    <xf numFmtId="0" fontId="18" fillId="0" borderId="0" xfId="0" applyFont="1" applyFill="1" applyProtection="1"/>
    <xf numFmtId="0" fontId="20" fillId="0" borderId="0" xfId="0" applyFont="1" applyAlignment="1" applyProtection="1">
      <alignment horizontal="right" vertical="top" wrapText="1"/>
    </xf>
    <xf numFmtId="0" fontId="20" fillId="0" borderId="12" xfId="0" applyFont="1" applyBorder="1" applyAlignment="1" applyProtection="1">
      <alignment horizontal="right" vertical="top" wrapText="1"/>
    </xf>
    <xf numFmtId="0" fontId="20" fillId="0" borderId="0" xfId="0" applyFont="1" applyFill="1" applyAlignment="1" applyProtection="1">
      <alignment horizontal="right" vertical="top" wrapText="1"/>
    </xf>
    <xf numFmtId="0" fontId="20" fillId="0" borderId="12" xfId="0" applyFont="1" applyFill="1" applyBorder="1" applyAlignment="1" applyProtection="1">
      <alignment horizontal="right" vertical="top" wrapText="1"/>
    </xf>
    <xf numFmtId="4" fontId="20" fillId="9" borderId="20" xfId="0" applyNumberFormat="1" applyFont="1" applyFill="1" applyBorder="1" applyAlignment="1" applyProtection="1">
      <alignment horizontal="center" vertical="top" wrapText="1"/>
      <protection locked="0"/>
    </xf>
    <xf numFmtId="4" fontId="20" fillId="9" borderId="21" xfId="0" applyNumberFormat="1" applyFont="1" applyFill="1" applyBorder="1" applyAlignment="1" applyProtection="1">
      <alignment horizontal="center" vertical="top" wrapText="1"/>
      <protection locked="0"/>
    </xf>
    <xf numFmtId="4" fontId="20" fillId="9" borderId="22" xfId="0" applyNumberFormat="1" applyFont="1" applyFill="1" applyBorder="1" applyAlignment="1" applyProtection="1">
      <alignment horizontal="center" vertical="top" wrapText="1"/>
      <protection locked="0"/>
    </xf>
    <xf numFmtId="4" fontId="20" fillId="0" borderId="20" xfId="0" applyNumberFormat="1" applyFont="1" applyFill="1" applyBorder="1" applyAlignment="1" applyProtection="1">
      <alignment horizontal="center" vertical="top" wrapText="1"/>
    </xf>
    <xf numFmtId="4" fontId="20" fillId="0" borderId="21" xfId="0" applyNumberFormat="1" applyFont="1" applyFill="1" applyBorder="1" applyAlignment="1" applyProtection="1">
      <alignment horizontal="center" vertical="top" wrapText="1"/>
    </xf>
    <xf numFmtId="4" fontId="20" fillId="0" borderId="22" xfId="0" applyNumberFormat="1" applyFont="1" applyFill="1" applyBorder="1" applyAlignment="1" applyProtection="1">
      <alignment horizontal="center" vertical="top" wrapText="1"/>
    </xf>
    <xf numFmtId="4" fontId="20" fillId="5" borderId="1" xfId="0" applyNumberFormat="1" applyFont="1" applyFill="1" applyBorder="1" applyProtection="1">
      <protection locked="0"/>
    </xf>
    <xf numFmtId="0" fontId="20" fillId="0" borderId="0" xfId="0" applyFont="1" applyFill="1" applyBorder="1" applyAlignment="1">
      <alignment horizontal="justify" vertical="top"/>
    </xf>
    <xf numFmtId="0" fontId="20" fillId="6" borderId="15" xfId="0" applyFont="1" applyFill="1" applyBorder="1" applyAlignment="1">
      <alignment horizontal="center" vertical="top" wrapText="1"/>
    </xf>
    <xf numFmtId="0" fontId="20" fillId="6" borderId="11" xfId="0" applyFont="1" applyFill="1" applyBorder="1" applyAlignment="1">
      <alignment horizontal="center" vertical="top" wrapText="1"/>
    </xf>
    <xf numFmtId="0" fontId="20" fillId="5" borderId="1" xfId="0" applyFont="1" applyFill="1" applyBorder="1" applyProtection="1">
      <protection locked="0"/>
    </xf>
    <xf numFmtId="0" fontId="2" fillId="6" borderId="46" xfId="0" applyFont="1" applyFill="1" applyBorder="1" applyAlignment="1" applyProtection="1">
      <alignment horizontal="right" vertical="top" wrapText="1"/>
    </xf>
    <xf numFmtId="0" fontId="2" fillId="6" borderId="47" xfId="0" applyFont="1" applyFill="1" applyBorder="1" applyAlignment="1" applyProtection="1">
      <alignment horizontal="right" vertical="top" wrapText="1"/>
    </xf>
    <xf numFmtId="0" fontId="2" fillId="6" borderId="48" xfId="0" applyFont="1" applyFill="1" applyBorder="1" applyAlignment="1" applyProtection="1">
      <alignment horizontal="right" vertical="top" wrapText="1"/>
    </xf>
    <xf numFmtId="0" fontId="2" fillId="5" borderId="49" xfId="0" applyFont="1" applyFill="1" applyBorder="1" applyAlignment="1" applyProtection="1">
      <alignment horizontal="center" vertical="top" wrapText="1"/>
      <protection locked="0"/>
    </xf>
    <xf numFmtId="0" fontId="2" fillId="5" borderId="47" xfId="0" applyFont="1" applyFill="1" applyBorder="1" applyAlignment="1" applyProtection="1">
      <alignment horizontal="center" vertical="top" wrapText="1"/>
      <protection locked="0"/>
    </xf>
    <xf numFmtId="0" fontId="2" fillId="5" borderId="50" xfId="0" applyFont="1" applyFill="1" applyBorder="1" applyAlignment="1" applyProtection="1">
      <alignment horizontal="center" vertical="top" wrapText="1"/>
      <protection locked="0"/>
    </xf>
    <xf numFmtId="0" fontId="2" fillId="6" borderId="37" xfId="0" applyFont="1" applyFill="1" applyBorder="1" applyAlignment="1" applyProtection="1">
      <alignment horizontal="center" vertical="top" wrapText="1"/>
    </xf>
    <xf numFmtId="0" fontId="2" fillId="6" borderId="35" xfId="0" applyFont="1" applyFill="1" applyBorder="1" applyAlignment="1" applyProtection="1">
      <alignment horizontal="center" vertical="top" wrapText="1"/>
    </xf>
    <xf numFmtId="0" fontId="2" fillId="6" borderId="36" xfId="0" applyFont="1" applyFill="1" applyBorder="1" applyAlignment="1" applyProtection="1">
      <alignment horizontal="center" vertical="top" wrapText="1"/>
    </xf>
    <xf numFmtId="0" fontId="2" fillId="5" borderId="33" xfId="0" applyFont="1" applyFill="1" applyBorder="1" applyAlignment="1" applyProtection="1">
      <alignment horizontal="center" vertical="top" wrapText="1"/>
      <protection locked="0"/>
    </xf>
    <xf numFmtId="0" fontId="2" fillId="5" borderId="34" xfId="0" applyFont="1" applyFill="1" applyBorder="1" applyAlignment="1" applyProtection="1">
      <alignment horizontal="center" vertical="top" wrapText="1"/>
      <protection locked="0"/>
    </xf>
    <xf numFmtId="0" fontId="2" fillId="6" borderId="32" xfId="0" applyFont="1" applyFill="1" applyBorder="1" applyAlignment="1" applyProtection="1">
      <alignment horizontal="right" vertical="top" wrapText="1"/>
    </xf>
    <xf numFmtId="0" fontId="2" fillId="6" borderId="33" xfId="0" applyFont="1" applyFill="1" applyBorder="1" applyAlignment="1" applyProtection="1">
      <alignment horizontal="right" vertical="top" wrapText="1"/>
    </xf>
    <xf numFmtId="0" fontId="20" fillId="5" borderId="37" xfId="0" applyFont="1" applyFill="1" applyBorder="1" applyAlignment="1" applyProtection="1">
      <alignment horizontal="justify" vertical="top" wrapText="1"/>
      <protection locked="0"/>
    </xf>
    <xf numFmtId="0" fontId="20" fillId="5" borderId="35" xfId="0" applyFont="1" applyFill="1" applyBorder="1" applyAlignment="1" applyProtection="1">
      <alignment horizontal="justify" vertical="top" wrapText="1"/>
      <protection locked="0"/>
    </xf>
    <xf numFmtId="0" fontId="20" fillId="5" borderId="36" xfId="0" applyFont="1" applyFill="1" applyBorder="1" applyAlignment="1" applyProtection="1">
      <alignment horizontal="justify" vertical="top" wrapText="1"/>
      <protection locked="0"/>
    </xf>
    <xf numFmtId="0" fontId="20" fillId="5" borderId="38" xfId="0" applyFont="1" applyFill="1" applyBorder="1" applyAlignment="1" applyProtection="1">
      <alignment horizontal="justify" vertical="top" wrapText="1"/>
      <protection locked="0"/>
    </xf>
    <xf numFmtId="0" fontId="20" fillId="5" borderId="39" xfId="0" applyFont="1" applyFill="1" applyBorder="1" applyAlignment="1" applyProtection="1">
      <alignment horizontal="justify" vertical="top" wrapText="1"/>
      <protection locked="0"/>
    </xf>
    <xf numFmtId="0" fontId="2" fillId="6" borderId="40" xfId="0" applyFont="1" applyFill="1" applyBorder="1" applyAlignment="1" applyProtection="1">
      <alignment horizontal="center" vertical="top" wrapText="1"/>
    </xf>
    <xf numFmtId="0" fontId="2" fillId="6" borderId="41" xfId="0" applyFont="1" applyFill="1" applyBorder="1" applyAlignment="1" applyProtection="1">
      <alignment horizontal="center" vertical="top" wrapText="1"/>
    </xf>
    <xf numFmtId="0" fontId="2" fillId="6" borderId="42" xfId="0" applyFont="1" applyFill="1" applyBorder="1" applyAlignment="1" applyProtection="1">
      <alignment horizontal="center" vertical="top" wrapText="1"/>
    </xf>
    <xf numFmtId="0" fontId="20" fillId="5" borderId="43" xfId="0" applyFont="1" applyFill="1" applyBorder="1" applyAlignment="1" applyProtection="1">
      <alignment horizontal="justify" vertical="top" wrapText="1"/>
      <protection locked="0"/>
    </xf>
    <xf numFmtId="0" fontId="2" fillId="6" borderId="44" xfId="0" applyFont="1" applyFill="1" applyBorder="1" applyAlignment="1" applyProtection="1">
      <alignment horizontal="center" vertical="top" wrapText="1"/>
    </xf>
    <xf numFmtId="0" fontId="2" fillId="6" borderId="45" xfId="0" applyFont="1" applyFill="1" applyBorder="1" applyAlignment="1" applyProtection="1">
      <alignment horizontal="center" vertical="top" wrapText="1"/>
    </xf>
    <xf numFmtId="0" fontId="20" fillId="6" borderId="15" xfId="0" applyFont="1" applyFill="1" applyBorder="1" applyAlignment="1">
      <alignment horizontal="center" vertical="top"/>
    </xf>
    <xf numFmtId="0" fontId="20" fillId="6" borderId="11" xfId="0" applyFont="1" applyFill="1" applyBorder="1" applyAlignment="1">
      <alignment horizontal="center" vertical="top"/>
    </xf>
    <xf numFmtId="0" fontId="20" fillId="5" borderId="23" xfId="0" applyFont="1" applyFill="1" applyBorder="1" applyAlignment="1" applyProtection="1">
      <alignment horizontal="justify" vertical="top" wrapText="1"/>
      <protection locked="0"/>
    </xf>
    <xf numFmtId="0" fontId="20" fillId="5" borderId="24" xfId="0" applyFont="1" applyFill="1" applyBorder="1" applyAlignment="1" applyProtection="1">
      <alignment horizontal="justify" vertical="top" wrapText="1"/>
      <protection locked="0"/>
    </xf>
    <xf numFmtId="0" fontId="20" fillId="5" borderId="25" xfId="0" applyFont="1" applyFill="1" applyBorder="1" applyAlignment="1" applyProtection="1">
      <alignment horizontal="justify" vertical="top" wrapText="1"/>
      <protection locked="0"/>
    </xf>
    <xf numFmtId="0" fontId="20" fillId="5" borderId="26" xfId="0" applyFont="1" applyFill="1" applyBorder="1" applyAlignment="1" applyProtection="1">
      <alignment horizontal="justify" vertical="top" wrapText="1"/>
      <protection locked="0"/>
    </xf>
    <xf numFmtId="0" fontId="20" fillId="5" borderId="27" xfId="0" applyFont="1" applyFill="1" applyBorder="1" applyAlignment="1" applyProtection="1">
      <alignment horizontal="justify" vertical="top" wrapText="1"/>
      <protection locked="0"/>
    </xf>
    <xf numFmtId="0" fontId="20" fillId="5" borderId="28" xfId="0" applyFont="1" applyFill="1" applyBorder="1" applyAlignment="1" applyProtection="1">
      <alignment horizontal="justify" vertical="top" wrapText="1"/>
      <protection locked="0"/>
    </xf>
    <xf numFmtId="0" fontId="20" fillId="5" borderId="29" xfId="0" applyFont="1" applyFill="1" applyBorder="1" applyAlignment="1" applyProtection="1">
      <alignment horizontal="justify" vertical="top" wrapText="1"/>
      <protection locked="0"/>
    </xf>
    <xf numFmtId="0" fontId="20" fillId="5" borderId="30" xfId="0" applyFont="1" applyFill="1" applyBorder="1" applyAlignment="1" applyProtection="1">
      <alignment horizontal="justify" vertical="top" wrapText="1"/>
      <protection locked="0"/>
    </xf>
    <xf numFmtId="0" fontId="20" fillId="5" borderId="31" xfId="0" applyFont="1" applyFill="1" applyBorder="1" applyAlignment="1" applyProtection="1">
      <alignment horizontal="justify" vertical="top" wrapText="1"/>
      <protection locked="0"/>
    </xf>
    <xf numFmtId="0" fontId="18" fillId="0" borderId="0" xfId="0" applyFont="1" applyAlignment="1">
      <alignment horizontal="left" vertical="top" wrapText="1"/>
    </xf>
    <xf numFmtId="0" fontId="18" fillId="0" borderId="13" xfId="0" applyFont="1" applyFill="1" applyBorder="1" applyAlignment="1">
      <alignment horizontal="justify" vertical="top" wrapText="1"/>
    </xf>
    <xf numFmtId="0" fontId="20" fillId="0" borderId="13" xfId="0" applyFont="1" applyFill="1" applyBorder="1" applyAlignment="1">
      <alignment horizontal="justify" vertical="top"/>
    </xf>
    <xf numFmtId="184" fontId="20" fillId="0" borderId="1" xfId="0" applyNumberFormat="1" applyFont="1" applyFill="1" applyBorder="1" applyProtection="1"/>
    <xf numFmtId="0" fontId="20" fillId="0" borderId="1" xfId="0" applyFont="1" applyFill="1" applyBorder="1" applyProtection="1"/>
    <xf numFmtId="0" fontId="18" fillId="0" borderId="0" xfId="0" applyFont="1" applyAlignment="1">
      <alignment horizontal="justify" vertical="top" wrapText="1"/>
    </xf>
    <xf numFmtId="0" fontId="20" fillId="0" borderId="1" xfId="0" applyFont="1" applyFill="1" applyBorder="1" applyAlignment="1" applyProtection="1">
      <alignment vertical="center"/>
    </xf>
    <xf numFmtId="184" fontId="20" fillId="5" borderId="1" xfId="0" applyNumberFormat="1" applyFont="1" applyFill="1" applyBorder="1" applyProtection="1">
      <protection locked="0"/>
    </xf>
    <xf numFmtId="0" fontId="20" fillId="0" borderId="20" xfId="0" applyFont="1" applyFill="1" applyBorder="1" applyProtection="1"/>
    <xf numFmtId="0" fontId="20" fillId="0" borderId="21" xfId="0" applyFont="1" applyFill="1" applyBorder="1" applyProtection="1"/>
    <xf numFmtId="0" fontId="20" fillId="0" borderId="22" xfId="0" applyFont="1" applyFill="1" applyBorder="1" applyProtection="1"/>
    <xf numFmtId="192" fontId="20" fillId="5" borderId="1" xfId="0" applyNumberFormat="1" applyFont="1" applyFill="1" applyBorder="1" applyAlignment="1" applyProtection="1">
      <alignment vertical="center"/>
      <protection locked="0"/>
    </xf>
    <xf numFmtId="0" fontId="20" fillId="5" borderId="1" xfId="0" applyFont="1" applyFill="1" applyBorder="1" applyAlignment="1" applyProtection="1">
      <alignment vertical="center"/>
      <protection locked="0"/>
    </xf>
    <xf numFmtId="4" fontId="20" fillId="0" borderId="1" xfId="0" applyNumberFormat="1" applyFont="1" applyFill="1" applyBorder="1" applyProtection="1"/>
    <xf numFmtId="0" fontId="18" fillId="0" borderId="1" xfId="0" applyFont="1" applyFill="1" applyBorder="1" applyProtection="1"/>
    <xf numFmtId="192" fontId="20" fillId="0" borderId="1" xfId="0" applyNumberFormat="1" applyFont="1" applyFill="1" applyBorder="1" applyProtection="1"/>
    <xf numFmtId="184" fontId="20" fillId="0" borderId="20" xfId="0" applyNumberFormat="1" applyFont="1" applyFill="1" applyBorder="1" applyProtection="1"/>
    <xf numFmtId="184" fontId="20" fillId="0" borderId="22" xfId="0" applyNumberFormat="1" applyFont="1" applyFill="1" applyBorder="1" applyProtection="1"/>
    <xf numFmtId="0" fontId="18" fillId="0" borderId="12" xfId="0" applyFont="1" applyBorder="1" applyAlignment="1">
      <alignment horizontal="left" vertical="top" wrapText="1"/>
    </xf>
    <xf numFmtId="0" fontId="28" fillId="0" borderId="0" xfId="0" applyFont="1" applyAlignment="1">
      <alignment horizontal="left" vertical="top" wrapText="1"/>
    </xf>
    <xf numFmtId="0" fontId="39" fillId="0" borderId="0" xfId="0" applyFont="1" applyFill="1" applyBorder="1" applyProtection="1"/>
    <xf numFmtId="0" fontId="28" fillId="0" borderId="0" xfId="0" applyFont="1" applyBorder="1" applyAlignment="1">
      <alignment horizontal="left" vertical="top" wrapText="1"/>
    </xf>
    <xf numFmtId="0" fontId="18" fillId="0" borderId="13" xfId="0" applyFont="1" applyBorder="1" applyAlignment="1">
      <alignment horizontal="left" vertical="top" wrapText="1"/>
    </xf>
    <xf numFmtId="0" fontId="28" fillId="0" borderId="0" xfId="0" applyFont="1" applyBorder="1" applyAlignment="1">
      <alignment horizontal="justify" vertical="top" wrapText="1"/>
    </xf>
    <xf numFmtId="4" fontId="18" fillId="0" borderId="0" xfId="0" applyNumberFormat="1" applyFont="1"/>
    <xf numFmtId="0" fontId="38" fillId="0" borderId="0" xfId="0" applyFont="1"/>
    <xf numFmtId="0" fontId="18" fillId="0" borderId="0" xfId="0" applyFont="1" applyAlignment="1">
      <alignment horizontal="right"/>
    </xf>
    <xf numFmtId="179" fontId="20" fillId="0" borderId="0" xfId="0" applyNumberFormat="1" applyFont="1"/>
    <xf numFmtId="184" fontId="20" fillId="0" borderId="20" xfId="0" applyNumberFormat="1" applyFont="1" applyFill="1" applyBorder="1" applyAlignment="1" applyProtection="1">
      <alignment horizontal="center"/>
    </xf>
    <xf numFmtId="184" fontId="20" fillId="0" borderId="22" xfId="0" applyNumberFormat="1" applyFont="1" applyFill="1" applyBorder="1" applyAlignment="1" applyProtection="1">
      <alignment horizontal="center"/>
    </xf>
    <xf numFmtId="185" fontId="20" fillId="0" borderId="1" xfId="0" applyNumberFormat="1" applyFont="1" applyFill="1" applyBorder="1" applyProtection="1"/>
    <xf numFmtId="4" fontId="20" fillId="0" borderId="20" xfId="0" applyNumberFormat="1" applyFont="1" applyFill="1" applyBorder="1" applyAlignment="1" applyProtection="1">
      <alignment horizontal="center"/>
    </xf>
    <xf numFmtId="4" fontId="20" fillId="0" borderId="22" xfId="0" applyNumberFormat="1" applyFont="1" applyFill="1" applyBorder="1" applyAlignment="1" applyProtection="1">
      <alignment horizontal="center"/>
    </xf>
    <xf numFmtId="0" fontId="20" fillId="0" borderId="0" xfId="0" applyFont="1" applyAlignment="1">
      <alignment horizontal="right"/>
    </xf>
    <xf numFmtId="184" fontId="20" fillId="0" borderId="0" xfId="0" applyNumberFormat="1" applyFont="1"/>
    <xf numFmtId="0" fontId="20" fillId="6" borderId="20" xfId="0" applyFont="1" applyFill="1" applyBorder="1" applyAlignment="1">
      <alignment horizontal="center" vertical="top"/>
    </xf>
    <xf numFmtId="0" fontId="20" fillId="6" borderId="22" xfId="0" applyFont="1" applyFill="1" applyBorder="1" applyAlignment="1">
      <alignment horizontal="center" vertical="top"/>
    </xf>
    <xf numFmtId="0" fontId="20" fillId="6" borderId="20" xfId="0" applyFont="1" applyFill="1" applyBorder="1" applyAlignment="1">
      <alignment horizontal="center" vertical="top" wrapText="1"/>
    </xf>
    <xf numFmtId="0" fontId="20" fillId="6" borderId="22" xfId="0" applyFont="1" applyFill="1" applyBorder="1" applyAlignment="1">
      <alignment horizontal="center" vertical="top" wrapText="1"/>
    </xf>
    <xf numFmtId="0" fontId="20" fillId="5" borderId="20" xfId="0" applyFont="1" applyFill="1" applyBorder="1" applyAlignment="1" applyProtection="1">
      <alignment horizontal="left" vertical="top" wrapText="1"/>
      <protection locked="0"/>
    </xf>
    <xf numFmtId="0" fontId="20" fillId="5" borderId="21" xfId="0" applyFont="1" applyFill="1" applyBorder="1" applyAlignment="1" applyProtection="1">
      <alignment horizontal="left" vertical="top" wrapText="1"/>
      <protection locked="0"/>
    </xf>
    <xf numFmtId="0" fontId="20" fillId="5" borderId="22" xfId="0" applyFont="1" applyFill="1" applyBorder="1" applyAlignment="1" applyProtection="1">
      <alignment horizontal="left" vertical="top" wrapText="1"/>
      <protection locked="0"/>
    </xf>
    <xf numFmtId="1" fontId="20" fillId="5" borderId="20" xfId="0" applyNumberFormat="1" applyFont="1" applyFill="1" applyBorder="1" applyAlignment="1" applyProtection="1">
      <alignment horizontal="center" vertical="top" wrapText="1"/>
      <protection locked="0"/>
    </xf>
    <xf numFmtId="1" fontId="20" fillId="5" borderId="21" xfId="0" applyNumberFormat="1" applyFont="1" applyFill="1" applyBorder="1" applyAlignment="1" applyProtection="1">
      <alignment horizontal="center" vertical="top" wrapText="1"/>
      <protection locked="0"/>
    </xf>
    <xf numFmtId="1" fontId="20" fillId="5" borderId="22" xfId="0" applyNumberFormat="1" applyFont="1" applyFill="1" applyBorder="1" applyAlignment="1" applyProtection="1">
      <alignment horizontal="center" vertical="top" wrapText="1"/>
      <protection locked="0"/>
    </xf>
    <xf numFmtId="0" fontId="18" fillId="5" borderId="0" xfId="0" applyFont="1" applyFill="1" applyAlignment="1">
      <alignment horizontal="center"/>
    </xf>
    <xf numFmtId="0" fontId="20" fillId="0" borderId="20" xfId="0" applyFont="1" applyBorder="1" applyAlignment="1" applyProtection="1">
      <alignment horizontal="justify" vertical="top" wrapText="1"/>
    </xf>
    <xf numFmtId="0" fontId="20" fillId="0" borderId="21" xfId="0" applyFont="1" applyBorder="1" applyAlignment="1" applyProtection="1">
      <alignment horizontal="justify" vertical="top" wrapText="1"/>
    </xf>
    <xf numFmtId="0" fontId="20" fillId="0" borderId="22" xfId="0" applyFont="1" applyBorder="1" applyAlignment="1" applyProtection="1">
      <alignment horizontal="justify" vertical="top" wrapText="1"/>
    </xf>
    <xf numFmtId="0" fontId="18" fillId="0" borderId="0" xfId="0" applyFont="1" applyBorder="1" applyAlignment="1">
      <alignment horizontal="left" vertical="top" wrapText="1"/>
    </xf>
    <xf numFmtId="0" fontId="20" fillId="5" borderId="20" xfId="0" applyFont="1" applyFill="1" applyBorder="1" applyAlignment="1" applyProtection="1">
      <alignment horizontal="center" vertical="top" wrapText="1"/>
      <protection locked="0"/>
    </xf>
    <xf numFmtId="0" fontId="20" fillId="5" borderId="21" xfId="0" applyFont="1" applyFill="1" applyBorder="1" applyAlignment="1" applyProtection="1">
      <alignment horizontal="center" vertical="top" wrapText="1"/>
      <protection locked="0"/>
    </xf>
    <xf numFmtId="0" fontId="20" fillId="5" borderId="22" xfId="0" applyFont="1" applyFill="1" applyBorder="1" applyAlignment="1" applyProtection="1">
      <alignment horizontal="center" vertical="top" wrapText="1"/>
      <protection locked="0"/>
    </xf>
    <xf numFmtId="0" fontId="20" fillId="0" borderId="1" xfId="0" applyFont="1" applyBorder="1" applyAlignment="1">
      <alignment horizontal="left" vertical="top" wrapText="1"/>
    </xf>
    <xf numFmtId="0" fontId="18" fillId="0" borderId="20" xfId="0" applyFont="1" applyFill="1" applyBorder="1" applyAlignment="1" applyProtection="1">
      <alignment horizontal="right"/>
    </xf>
    <xf numFmtId="0" fontId="18" fillId="0" borderId="21" xfId="0" applyFont="1" applyFill="1" applyBorder="1" applyAlignment="1" applyProtection="1">
      <alignment horizontal="right"/>
    </xf>
    <xf numFmtId="0" fontId="18" fillId="0" borderId="22" xfId="0" applyFont="1" applyFill="1" applyBorder="1" applyAlignment="1" applyProtection="1">
      <alignment horizontal="right"/>
    </xf>
    <xf numFmtId="0" fontId="18" fillId="0" borderId="20" xfId="0" applyFont="1" applyFill="1" applyBorder="1" applyAlignment="1" applyProtection="1">
      <alignment horizontal="right" vertical="top" wrapText="1"/>
    </xf>
    <xf numFmtId="0" fontId="18" fillId="0" borderId="21" xfId="0" applyFont="1" applyFill="1" applyBorder="1" applyAlignment="1" applyProtection="1">
      <alignment horizontal="right" vertical="top" wrapText="1"/>
    </xf>
    <xf numFmtId="0" fontId="18" fillId="0" borderId="22" xfId="0" applyFont="1" applyFill="1" applyBorder="1" applyAlignment="1" applyProtection="1">
      <alignment horizontal="right" vertical="top" wrapText="1"/>
    </xf>
    <xf numFmtId="0" fontId="39" fillId="0" borderId="0" xfId="0" applyFont="1" applyBorder="1" applyAlignment="1">
      <alignment horizontal="left" vertical="top" wrapText="1"/>
    </xf>
    <xf numFmtId="0" fontId="20" fillId="0" borderId="20" xfId="0" applyFont="1" applyFill="1" applyBorder="1" applyAlignment="1" applyProtection="1">
      <alignment horizontal="left" vertical="top" wrapText="1"/>
    </xf>
    <xf numFmtId="0" fontId="20" fillId="0" borderId="21" xfId="0" applyFont="1" applyFill="1" applyBorder="1" applyAlignment="1" applyProtection="1">
      <alignment horizontal="left" vertical="top" wrapText="1"/>
    </xf>
    <xf numFmtId="0" fontId="20" fillId="0" borderId="22" xfId="0" applyFont="1" applyFill="1" applyBorder="1" applyAlignment="1" applyProtection="1">
      <alignment horizontal="left" vertical="top" wrapText="1"/>
    </xf>
    <xf numFmtId="0" fontId="20" fillId="0" borderId="1" xfId="0" applyFont="1" applyBorder="1" applyAlignment="1" applyProtection="1">
      <alignment horizontal="justify" vertical="top" wrapText="1"/>
    </xf>
    <xf numFmtId="0" fontId="21" fillId="5" borderId="20" xfId="0" applyFont="1" applyFill="1" applyBorder="1" applyAlignment="1" applyProtection="1">
      <alignment horizontal="justify" vertical="top"/>
      <protection locked="0"/>
    </xf>
    <xf numFmtId="0" fontId="21" fillId="5" borderId="21" xfId="0" applyFont="1" applyFill="1" applyBorder="1" applyAlignment="1" applyProtection="1">
      <alignment horizontal="justify" vertical="top"/>
      <protection locked="0"/>
    </xf>
    <xf numFmtId="0" fontId="21" fillId="5" borderId="22" xfId="0" applyFont="1" applyFill="1" applyBorder="1" applyAlignment="1" applyProtection="1">
      <alignment horizontal="justify" vertical="top"/>
      <protection locked="0"/>
    </xf>
    <xf numFmtId="0" fontId="21" fillId="0" borderId="0" xfId="0" applyFont="1" applyAlignment="1">
      <alignment horizontal="left" vertical="top" wrapText="1"/>
    </xf>
    <xf numFmtId="0" fontId="21" fillId="0" borderId="12" xfId="0" applyFont="1" applyBorder="1" applyAlignment="1">
      <alignment horizontal="left" vertical="top" wrapText="1"/>
    </xf>
    <xf numFmtId="0" fontId="21" fillId="9" borderId="21" xfId="0" applyFont="1" applyFill="1" applyBorder="1" applyAlignment="1" applyProtection="1">
      <alignment horizontal="center" vertical="center"/>
      <protection locked="0"/>
    </xf>
    <xf numFmtId="0" fontId="21" fillId="0" borderId="21" xfId="0" applyFont="1" applyFill="1" applyBorder="1" applyAlignment="1">
      <alignment horizontal="right" vertical="center"/>
    </xf>
    <xf numFmtId="0" fontId="21" fillId="0" borderId="20"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191" fontId="21" fillId="9" borderId="21" xfId="0" applyNumberFormat="1" applyFont="1" applyFill="1" applyBorder="1" applyAlignment="1" applyProtection="1">
      <alignment horizontal="center" vertical="center"/>
      <protection locked="0"/>
    </xf>
    <xf numFmtId="191" fontId="21" fillId="9" borderId="22" xfId="0" applyNumberFormat="1"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top"/>
      <protection locked="0"/>
    </xf>
    <xf numFmtId="0" fontId="21" fillId="0" borderId="0" xfId="0" applyFont="1" applyAlignment="1">
      <alignment vertical="center"/>
    </xf>
    <xf numFmtId="0" fontId="21" fillId="5" borderId="20" xfId="0" applyFont="1" applyFill="1" applyBorder="1" applyAlignment="1" applyProtection="1">
      <alignment horizontal="center" vertical="center"/>
      <protection locked="0"/>
    </xf>
    <xf numFmtId="0" fontId="21" fillId="5" borderId="22" xfId="0" applyFont="1" applyFill="1" applyBorder="1" applyAlignment="1" applyProtection="1">
      <alignment horizontal="center" vertical="center"/>
      <protection locked="0"/>
    </xf>
    <xf numFmtId="191" fontId="21" fillId="5" borderId="20" xfId="0" applyNumberFormat="1" applyFont="1" applyFill="1" applyBorder="1" applyAlignment="1" applyProtection="1">
      <alignment horizontal="center" vertical="center"/>
      <protection locked="0"/>
    </xf>
    <xf numFmtId="0" fontId="21" fillId="0" borderId="10" xfId="0" applyFont="1" applyBorder="1" applyAlignment="1">
      <alignment horizontal="center" vertical="top"/>
    </xf>
    <xf numFmtId="0" fontId="19" fillId="2" borderId="0" xfId="0" applyFont="1" applyFill="1"/>
    <xf numFmtId="0" fontId="22" fillId="0" borderId="0" xfId="0" applyFont="1" applyAlignment="1">
      <alignment horizontal="justify" vertical="top" wrapText="1"/>
    </xf>
    <xf numFmtId="0" fontId="21" fillId="0" borderId="0" xfId="0" applyFont="1" applyAlignment="1">
      <alignment horizontal="justify" vertical="top" wrapText="1"/>
    </xf>
    <xf numFmtId="0" fontId="48" fillId="0" borderId="0" xfId="0" applyFont="1" applyFill="1" applyAlignment="1">
      <alignment horizontal="justify" vertical="top" wrapText="1"/>
    </xf>
    <xf numFmtId="0" fontId="21" fillId="0" borderId="0" xfId="0" applyFont="1" applyFill="1" applyAlignment="1">
      <alignment horizontal="justify" vertical="top" wrapText="1"/>
    </xf>
    <xf numFmtId="0" fontId="21" fillId="14" borderId="10" xfId="0" applyFont="1" applyFill="1" applyBorder="1" applyAlignment="1">
      <alignment horizontal="center" vertical="top"/>
    </xf>
    <xf numFmtId="0" fontId="6" fillId="14" borderId="13" xfId="0" applyFont="1" applyFill="1" applyBorder="1" applyAlignment="1" applyProtection="1">
      <alignment horizontal="center" vertical="top"/>
      <protection locked="0"/>
    </xf>
    <xf numFmtId="3" fontId="20" fillId="5" borderId="1" xfId="0" applyNumberFormat="1" applyFont="1" applyFill="1" applyBorder="1" applyAlignment="1" applyProtection="1">
      <alignment horizontal="center" vertical="top"/>
      <protection locked="0"/>
    </xf>
    <xf numFmtId="0" fontId="20" fillId="5" borderId="1" xfId="0" applyFont="1" applyFill="1" applyBorder="1" applyAlignment="1" applyProtection="1">
      <alignment horizontal="left" vertical="top"/>
      <protection locked="0"/>
    </xf>
    <xf numFmtId="0" fontId="19" fillId="14" borderId="0" xfId="0" applyFont="1" applyFill="1"/>
    <xf numFmtId="0" fontId="22" fillId="0" borderId="0" xfId="0" applyFont="1" applyAlignment="1">
      <alignment horizontal="left" vertical="top" wrapText="1"/>
    </xf>
    <xf numFmtId="0" fontId="21" fillId="5" borderId="15" xfId="0" applyFont="1" applyFill="1" applyBorder="1" applyAlignment="1" applyProtection="1">
      <alignment horizontal="left" vertical="top" wrapText="1"/>
      <protection locked="0"/>
    </xf>
    <xf numFmtId="0" fontId="21" fillId="5" borderId="10" xfId="0" applyFont="1" applyFill="1" applyBorder="1" applyAlignment="1" applyProtection="1">
      <alignment horizontal="left" vertical="top" wrapText="1"/>
      <protection locked="0"/>
    </xf>
    <xf numFmtId="0" fontId="21" fillId="5" borderId="11" xfId="0" applyFont="1" applyFill="1" applyBorder="1" applyAlignment="1" applyProtection="1">
      <alignment horizontal="left" vertical="top" wrapText="1"/>
      <protection locked="0"/>
    </xf>
    <xf numFmtId="0" fontId="21" fillId="5" borderId="16" xfId="0" applyFont="1" applyFill="1" applyBorder="1" applyAlignment="1" applyProtection="1">
      <alignment horizontal="left" vertical="top" wrapText="1"/>
      <protection locked="0"/>
    </xf>
    <xf numFmtId="0" fontId="21" fillId="5" borderId="0" xfId="0" applyFont="1" applyFill="1" applyBorder="1" applyAlignment="1" applyProtection="1">
      <alignment horizontal="left" vertical="top" wrapText="1"/>
      <protection locked="0"/>
    </xf>
    <xf numFmtId="0" fontId="21" fillId="5" borderId="12" xfId="0" applyFont="1" applyFill="1" applyBorder="1" applyAlignment="1" applyProtection="1">
      <alignment horizontal="left" vertical="top" wrapText="1"/>
      <protection locked="0"/>
    </xf>
    <xf numFmtId="0" fontId="21" fillId="5" borderId="17" xfId="0" applyFont="1" applyFill="1" applyBorder="1" applyAlignment="1" applyProtection="1">
      <alignment horizontal="left" vertical="top" wrapText="1"/>
      <protection locked="0"/>
    </xf>
    <xf numFmtId="0" fontId="21" fillId="5" borderId="13" xfId="0" applyFont="1" applyFill="1" applyBorder="1" applyAlignment="1" applyProtection="1">
      <alignment horizontal="left" vertical="top" wrapText="1"/>
      <protection locked="0"/>
    </xf>
    <xf numFmtId="0" fontId="21" fillId="5" borderId="14" xfId="0" applyFont="1" applyFill="1" applyBorder="1" applyAlignment="1" applyProtection="1">
      <alignment horizontal="left" vertical="top" wrapText="1"/>
      <protection locked="0"/>
    </xf>
    <xf numFmtId="0" fontId="22" fillId="0" borderId="1" xfId="0" applyFont="1" applyBorder="1" applyAlignment="1">
      <alignment horizontal="center" vertical="top" wrapText="1"/>
    </xf>
    <xf numFmtId="0" fontId="18" fillId="0" borderId="1" xfId="0" applyFont="1" applyBorder="1"/>
    <xf numFmtId="3" fontId="18" fillId="0" borderId="1" xfId="0" applyNumberFormat="1" applyFont="1" applyBorder="1" applyAlignment="1">
      <alignment horizontal="center"/>
    </xf>
    <xf numFmtId="192" fontId="18" fillId="0" borderId="20" xfId="0" applyNumberFormat="1" applyFont="1" applyBorder="1" applyAlignment="1">
      <alignment horizontal="center"/>
    </xf>
    <xf numFmtId="192" fontId="18" fillId="0" borderId="21" xfId="0" applyNumberFormat="1" applyFont="1" applyBorder="1" applyAlignment="1">
      <alignment horizontal="center"/>
    </xf>
    <xf numFmtId="192" fontId="18" fillId="0" borderId="22" xfId="0" applyNumberFormat="1" applyFont="1" applyBorder="1" applyAlignment="1">
      <alignment horizontal="center"/>
    </xf>
    <xf numFmtId="0" fontId="21" fillId="0" borderId="15" xfId="0" applyFont="1" applyBorder="1" applyAlignment="1">
      <alignment horizontal="left" vertical="top" wrapText="1"/>
    </xf>
    <xf numFmtId="0" fontId="21" fillId="0" borderId="10" xfId="0" applyFont="1" applyBorder="1" applyAlignment="1">
      <alignment horizontal="left" vertical="top" wrapText="1"/>
    </xf>
    <xf numFmtId="0" fontId="21" fillId="0" borderId="11" xfId="0" applyFont="1" applyBorder="1" applyAlignment="1">
      <alignment horizontal="left" vertical="top" wrapText="1"/>
    </xf>
    <xf numFmtId="0" fontId="21" fillId="0" borderId="16" xfId="0" applyFont="1" applyBorder="1" applyAlignment="1">
      <alignment horizontal="left" vertical="top" wrapText="1"/>
    </xf>
    <xf numFmtId="0" fontId="21" fillId="0" borderId="0" xfId="0" applyFont="1" applyBorder="1" applyAlignment="1">
      <alignment horizontal="left" vertical="top" wrapText="1"/>
    </xf>
    <xf numFmtId="0" fontId="21" fillId="0" borderId="17"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21" fillId="0" borderId="1" xfId="0" applyFont="1" applyBorder="1"/>
    <xf numFmtId="3" fontId="21" fillId="0" borderId="1" xfId="0" applyNumberFormat="1" applyFont="1" applyBorder="1" applyAlignment="1">
      <alignment horizontal="center"/>
    </xf>
    <xf numFmtId="192" fontId="21" fillId="0" borderId="20" xfId="0" applyNumberFormat="1" applyFont="1" applyBorder="1" applyAlignment="1">
      <alignment horizontal="center"/>
    </xf>
    <xf numFmtId="192" fontId="21" fillId="0" borderId="21" xfId="0" applyNumberFormat="1" applyFont="1" applyBorder="1" applyAlignment="1">
      <alignment horizontal="center"/>
    </xf>
    <xf numFmtId="192" fontId="21" fillId="0" borderId="22" xfId="0" applyNumberFormat="1" applyFont="1" applyBorder="1" applyAlignment="1">
      <alignment horizontal="center"/>
    </xf>
    <xf numFmtId="192" fontId="18" fillId="0" borderId="1" xfId="0" applyNumberFormat="1" applyFont="1" applyBorder="1" applyAlignment="1">
      <alignment horizontal="center"/>
    </xf>
    <xf numFmtId="0" fontId="21" fillId="0" borderId="1" xfId="0" applyFont="1" applyBorder="1" applyAlignment="1">
      <alignment horizontal="center" vertical="top" wrapText="1"/>
    </xf>
    <xf numFmtId="3" fontId="24" fillId="5" borderId="1" xfId="0" applyNumberFormat="1" applyFont="1" applyFill="1" applyBorder="1" applyAlignment="1" applyProtection="1">
      <alignment vertical="top"/>
      <protection locked="0"/>
    </xf>
    <xf numFmtId="0" fontId="24" fillId="5" borderId="20" xfId="0" applyFont="1" applyFill="1" applyBorder="1" applyAlignment="1" applyProtection="1">
      <alignment horizontal="left" vertical="top"/>
      <protection locked="0"/>
    </xf>
    <xf numFmtId="0" fontId="24" fillId="5" borderId="21" xfId="0" applyFont="1" applyFill="1" applyBorder="1" applyAlignment="1" applyProtection="1">
      <alignment horizontal="left" vertical="top"/>
      <protection locked="0"/>
    </xf>
    <xf numFmtId="0" fontId="24" fillId="5" borderId="22" xfId="0" applyFont="1" applyFill="1" applyBorder="1" applyAlignment="1" applyProtection="1">
      <alignment horizontal="left" vertical="top"/>
      <protection locked="0"/>
    </xf>
    <xf numFmtId="0" fontId="23" fillId="5" borderId="20" xfId="0" applyFont="1" applyFill="1" applyBorder="1" applyAlignment="1" applyProtection="1">
      <alignment horizontal="left" vertical="top"/>
      <protection locked="0"/>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22" xfId="0" applyFont="1" applyBorder="1" applyAlignment="1">
      <alignment horizontal="left" vertical="top" wrapText="1"/>
    </xf>
    <xf numFmtId="188" fontId="21" fillId="0" borderId="20" xfId="0" applyNumberFormat="1" applyFont="1" applyBorder="1" applyAlignment="1" applyProtection="1">
      <alignment vertical="center"/>
    </xf>
    <xf numFmtId="188" fontId="21" fillId="0" borderId="21" xfId="0" applyNumberFormat="1" applyFont="1" applyBorder="1" applyAlignment="1" applyProtection="1">
      <alignment vertical="center"/>
    </xf>
    <xf numFmtId="188" fontId="21" fillId="0" borderId="22" xfId="0" applyNumberFormat="1" applyFont="1" applyBorder="1" applyAlignment="1" applyProtection="1">
      <alignment vertical="center"/>
    </xf>
    <xf numFmtId="0" fontId="2" fillId="0" borderId="1" xfId="0" applyFont="1" applyBorder="1" applyAlignment="1">
      <alignment horizontal="center" vertical="top"/>
    </xf>
    <xf numFmtId="0" fontId="16" fillId="0" borderId="1" xfId="0" applyFont="1" applyBorder="1" applyAlignment="1">
      <alignment horizontal="center" vertical="top"/>
    </xf>
    <xf numFmtId="0" fontId="23" fillId="0" borderId="1" xfId="0" applyFont="1" applyBorder="1" applyAlignment="1">
      <alignment horizontal="center" vertical="top"/>
    </xf>
    <xf numFmtId="0" fontId="24" fillId="0" borderId="1" xfId="0" applyFont="1" applyBorder="1" applyAlignment="1">
      <alignment horizontal="center" vertical="top"/>
    </xf>
    <xf numFmtId="0" fontId="22" fillId="0" borderId="1" xfId="0" applyFont="1" applyFill="1" applyBorder="1" applyAlignment="1" applyProtection="1">
      <alignment horizontal="right"/>
    </xf>
    <xf numFmtId="188" fontId="22" fillId="0" borderId="1" xfId="0" applyNumberFormat="1" applyFont="1" applyFill="1" applyBorder="1" applyAlignment="1" applyProtection="1">
      <alignment vertical="center"/>
    </xf>
    <xf numFmtId="188" fontId="21" fillId="0" borderId="1" xfId="0" applyNumberFormat="1" applyFont="1" applyBorder="1" applyAlignment="1" applyProtection="1">
      <alignment vertical="center"/>
    </xf>
    <xf numFmtId="0" fontId="22" fillId="0" borderId="20" xfId="0" applyFont="1" applyFill="1" applyBorder="1" applyAlignment="1" applyProtection="1">
      <alignment horizontal="right"/>
    </xf>
    <xf numFmtId="0" fontId="22" fillId="0" borderId="21" xfId="0" applyFont="1" applyFill="1" applyBorder="1" applyAlignment="1" applyProtection="1">
      <alignment horizontal="right"/>
    </xf>
    <xf numFmtId="0" fontId="21" fillId="0" borderId="1" xfId="0" applyFont="1" applyBorder="1" applyAlignment="1">
      <alignment horizontal="left" vertical="top" wrapText="1"/>
    </xf>
    <xf numFmtId="0" fontId="23" fillId="0" borderId="20" xfId="0" applyFont="1" applyFill="1" applyBorder="1" applyAlignment="1" applyProtection="1">
      <alignment horizontal="center" vertical="top" wrapText="1"/>
    </xf>
    <xf numFmtId="0" fontId="23" fillId="0" borderId="21" xfId="0" applyFont="1" applyFill="1" applyBorder="1" applyAlignment="1" applyProtection="1">
      <alignment horizontal="center" vertical="top" wrapText="1"/>
    </xf>
    <xf numFmtId="0" fontId="23" fillId="0" borderId="22" xfId="0" applyFont="1" applyFill="1" applyBorder="1" applyAlignment="1" applyProtection="1">
      <alignment horizontal="center" vertical="top" wrapText="1"/>
    </xf>
    <xf numFmtId="0" fontId="23" fillId="0" borderId="1" xfId="0" applyFont="1" applyFill="1" applyBorder="1" applyAlignment="1" applyProtection="1">
      <alignment horizontal="center" vertical="top" wrapText="1"/>
    </xf>
    <xf numFmtId="0" fontId="21" fillId="5" borderId="1"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5" borderId="21" xfId="0" applyFont="1" applyFill="1" applyBorder="1" applyAlignment="1" applyProtection="1">
      <alignment horizontal="left" vertical="center"/>
      <protection locked="0"/>
    </xf>
    <xf numFmtId="0" fontId="21" fillId="5" borderId="22" xfId="0" applyFont="1" applyFill="1" applyBorder="1" applyAlignment="1" applyProtection="1">
      <alignment horizontal="left" vertical="center"/>
      <protection locked="0"/>
    </xf>
    <xf numFmtId="3" fontId="20" fillId="5" borderId="1" xfId="0" applyNumberFormat="1" applyFont="1" applyFill="1" applyBorder="1" applyAlignment="1" applyProtection="1">
      <alignment vertical="center"/>
      <protection locked="0"/>
    </xf>
    <xf numFmtId="3" fontId="20" fillId="5" borderId="1" xfId="0" applyNumberFormat="1" applyFont="1" applyFill="1" applyBorder="1" applyAlignment="1" applyProtection="1">
      <alignment horizontal="center" vertical="center"/>
      <protection locked="0"/>
    </xf>
    <xf numFmtId="3" fontId="20" fillId="5" borderId="20" xfId="0" applyNumberFormat="1" applyFont="1" applyFill="1" applyBorder="1" applyAlignment="1" applyProtection="1">
      <alignment horizontal="center" vertical="center"/>
      <protection locked="0"/>
    </xf>
    <xf numFmtId="3" fontId="20" fillId="5" borderId="21" xfId="0" applyNumberFormat="1" applyFont="1" applyFill="1" applyBorder="1" applyAlignment="1" applyProtection="1">
      <alignment horizontal="center" vertical="center"/>
      <protection locked="0"/>
    </xf>
    <xf numFmtId="3" fontId="20" fillId="5" borderId="22" xfId="0" applyNumberFormat="1" applyFont="1" applyFill="1" applyBorder="1" applyAlignment="1" applyProtection="1">
      <alignment horizontal="center" vertical="center"/>
      <protection locked="0"/>
    </xf>
    <xf numFmtId="2" fontId="20" fillId="5" borderId="20" xfId="0" applyNumberFormat="1" applyFont="1" applyFill="1" applyBorder="1" applyAlignment="1" applyProtection="1">
      <alignment horizontal="center" vertical="center"/>
      <protection locked="0"/>
    </xf>
    <xf numFmtId="2" fontId="20" fillId="5" borderId="22" xfId="0" applyNumberFormat="1" applyFont="1" applyFill="1" applyBorder="1" applyAlignment="1" applyProtection="1">
      <alignment horizontal="center" vertical="center"/>
      <protection locked="0"/>
    </xf>
    <xf numFmtId="0" fontId="21" fillId="0" borderId="0" xfId="0" applyFont="1"/>
    <xf numFmtId="0" fontId="20" fillId="0" borderId="20" xfId="0" applyFont="1" applyBorder="1" applyAlignment="1">
      <alignment horizontal="left"/>
    </xf>
    <xf numFmtId="0" fontId="20" fillId="0" borderId="21" xfId="0" applyFont="1" applyBorder="1" applyAlignment="1">
      <alignment horizontal="left"/>
    </xf>
    <xf numFmtId="0" fontId="20" fillId="0" borderId="22" xfId="0" applyFont="1" applyBorder="1" applyAlignment="1">
      <alignment horizontal="left"/>
    </xf>
    <xf numFmtId="0" fontId="18" fillId="0" borderId="13" xfId="0" applyFont="1" applyBorder="1" applyAlignment="1">
      <alignment horizontal="center" vertical="center" wrapText="1"/>
    </xf>
    <xf numFmtId="0" fontId="21" fillId="0" borderId="20" xfId="0" applyFont="1" applyBorder="1" applyAlignment="1" applyProtection="1">
      <alignment horizontal="center"/>
    </xf>
    <xf numFmtId="0" fontId="21" fillId="0" borderId="21" xfId="0" applyFont="1" applyBorder="1" applyAlignment="1" applyProtection="1">
      <alignment horizontal="center"/>
    </xf>
    <xf numFmtId="0" fontId="21" fillId="0" borderId="22" xfId="0" applyFont="1" applyBorder="1" applyAlignment="1" applyProtection="1">
      <alignment horizontal="center"/>
    </xf>
    <xf numFmtId="0" fontId="21" fillId="0" borderId="15" xfId="0" applyFont="1" applyBorder="1" applyAlignment="1">
      <alignment horizontal="center"/>
    </xf>
    <xf numFmtId="0" fontId="21" fillId="0" borderId="10" xfId="0" applyFont="1" applyBorder="1" applyAlignment="1">
      <alignment horizontal="center"/>
    </xf>
    <xf numFmtId="0" fontId="21" fillId="0" borderId="15" xfId="0" applyFont="1" applyFill="1" applyBorder="1" applyAlignment="1">
      <alignment horizontal="center" wrapText="1"/>
    </xf>
    <xf numFmtId="0" fontId="21" fillId="0" borderId="10" xfId="0" applyFont="1" applyFill="1" applyBorder="1" applyAlignment="1">
      <alignment horizontal="center" wrapText="1"/>
    </xf>
    <xf numFmtId="0" fontId="21" fillId="0" borderId="11" xfId="0" applyFont="1" applyFill="1" applyBorder="1" applyAlignment="1">
      <alignment horizontal="center" wrapText="1"/>
    </xf>
    <xf numFmtId="0" fontId="21" fillId="5" borderId="17" xfId="0" applyFont="1" applyFill="1" applyBorder="1" applyAlignment="1" applyProtection="1">
      <alignment horizontal="center"/>
      <protection locked="0"/>
    </xf>
    <xf numFmtId="0" fontId="21" fillId="5" borderId="13" xfId="0" applyFont="1" applyFill="1" applyBorder="1" applyAlignment="1" applyProtection="1">
      <alignment horizontal="center"/>
      <protection locked="0"/>
    </xf>
    <xf numFmtId="0" fontId="21" fillId="5" borderId="14" xfId="0" applyFont="1" applyFill="1" applyBorder="1" applyAlignment="1" applyProtection="1">
      <alignment horizontal="center"/>
      <protection locked="0"/>
    </xf>
    <xf numFmtId="0" fontId="20" fillId="0" borderId="0" xfId="0" applyFont="1"/>
    <xf numFmtId="0" fontId="20" fillId="0" borderId="20" xfId="0" applyFont="1" applyFill="1" applyBorder="1" applyAlignment="1">
      <alignment horizontal="left"/>
    </xf>
    <xf numFmtId="0" fontId="20" fillId="0" borderId="21" xfId="0" applyFont="1" applyFill="1" applyBorder="1" applyAlignment="1">
      <alignment horizontal="left"/>
    </xf>
    <xf numFmtId="0" fontId="20" fillId="0" borderId="22" xfId="0" applyFont="1" applyFill="1" applyBorder="1" applyAlignment="1">
      <alignment horizontal="left"/>
    </xf>
    <xf numFmtId="0" fontId="20" fillId="5" borderId="20" xfId="0" applyFont="1" applyFill="1" applyBorder="1" applyAlignment="1" applyProtection="1">
      <alignment horizontal="center"/>
      <protection locked="0"/>
    </xf>
    <xf numFmtId="0" fontId="20" fillId="5" borderId="21" xfId="0" applyFont="1" applyFill="1" applyBorder="1" applyAlignment="1" applyProtection="1">
      <alignment horizontal="center"/>
      <protection locked="0"/>
    </xf>
    <xf numFmtId="0" fontId="20" fillId="5" borderId="22" xfId="0" applyFont="1" applyFill="1" applyBorder="1" applyAlignment="1" applyProtection="1">
      <alignment horizontal="center"/>
      <protection locked="0"/>
    </xf>
    <xf numFmtId="0" fontId="20" fillId="5" borderId="20" xfId="0" applyFont="1" applyFill="1" applyBorder="1" applyProtection="1">
      <protection locked="0"/>
    </xf>
    <xf numFmtId="0" fontId="20" fillId="5" borderId="21" xfId="0" applyFont="1" applyFill="1" applyBorder="1" applyProtection="1">
      <protection locked="0"/>
    </xf>
    <xf numFmtId="0" fontId="20" fillId="5" borderId="22" xfId="0" applyFont="1" applyFill="1" applyBorder="1" applyProtection="1">
      <protection locked="0"/>
    </xf>
    <xf numFmtId="1" fontId="20" fillId="5" borderId="1" xfId="0" applyNumberFormat="1" applyFont="1" applyFill="1" applyBorder="1" applyAlignment="1" applyProtection="1">
      <alignment horizontal="center"/>
      <protection locked="0"/>
    </xf>
    <xf numFmtId="0" fontId="21" fillId="5" borderId="20" xfId="0" applyFont="1" applyFill="1" applyBorder="1" applyProtection="1">
      <protection locked="0"/>
    </xf>
    <xf numFmtId="0" fontId="21" fillId="5" borderId="21" xfId="0" applyFont="1" applyFill="1" applyBorder="1" applyProtection="1">
      <protection locked="0"/>
    </xf>
    <xf numFmtId="0" fontId="21" fillId="5" borderId="22" xfId="0" applyFont="1" applyFill="1" applyBorder="1" applyProtection="1">
      <protection locked="0"/>
    </xf>
    <xf numFmtId="0" fontId="21" fillId="0" borderId="10" xfId="0" applyFont="1" applyBorder="1" applyAlignment="1">
      <alignment horizontal="right" vertical="center" wrapText="1"/>
    </xf>
    <xf numFmtId="0" fontId="21" fillId="0" borderId="0" xfId="0" applyFont="1" applyBorder="1" applyAlignment="1">
      <alignment horizontal="right" vertical="center" wrapText="1"/>
    </xf>
    <xf numFmtId="0" fontId="21" fillId="0" borderId="13" xfId="0" applyFont="1" applyBorder="1" applyAlignment="1">
      <alignment horizontal="right" vertical="center" wrapText="1"/>
    </xf>
    <xf numFmtId="0" fontId="21" fillId="0" borderId="20" xfId="0" applyFont="1" applyBorder="1" applyAlignment="1">
      <alignment horizontal="center"/>
    </xf>
    <xf numFmtId="0" fontId="21" fillId="0" borderId="21" xfId="0" applyFont="1" applyBorder="1" applyAlignment="1">
      <alignment horizontal="center"/>
    </xf>
    <xf numFmtId="0" fontId="21" fillId="0" borderId="22" xfId="0" applyFont="1" applyBorder="1" applyAlignment="1">
      <alignment horizontal="center"/>
    </xf>
    <xf numFmtId="0" fontId="21" fillId="0" borderId="0" xfId="0" applyFont="1" applyAlignment="1">
      <alignment horizontal="left" vertical="center" wrapText="1"/>
    </xf>
    <xf numFmtId="0" fontId="21" fillId="0" borderId="1" xfId="0" applyFont="1" applyBorder="1" applyAlignment="1">
      <alignment horizontal="left" vertical="center"/>
    </xf>
    <xf numFmtId="0" fontId="21" fillId="0" borderId="10" xfId="0" applyFont="1" applyFill="1" applyBorder="1" applyAlignment="1">
      <alignment horizontal="right" vertical="center" wrapText="1"/>
    </xf>
    <xf numFmtId="0" fontId="21" fillId="0" borderId="0" xfId="0" applyFont="1" applyFill="1" applyBorder="1" applyAlignment="1">
      <alignment horizontal="right" vertical="center" wrapText="1"/>
    </xf>
    <xf numFmtId="0" fontId="21" fillId="0" borderId="13" xfId="0" applyFont="1" applyFill="1" applyBorder="1" applyAlignment="1">
      <alignment horizontal="right" vertical="center" wrapText="1"/>
    </xf>
    <xf numFmtId="0" fontId="21" fillId="0" borderId="15" xfId="0" applyFont="1" applyFill="1" applyBorder="1" applyAlignment="1">
      <alignment horizontal="right" vertical="center" wrapText="1"/>
    </xf>
    <xf numFmtId="0" fontId="21" fillId="0" borderId="16" xfId="0" applyFont="1" applyFill="1" applyBorder="1" applyAlignment="1">
      <alignment horizontal="right" vertical="center" wrapText="1"/>
    </xf>
    <xf numFmtId="0" fontId="21" fillId="0" borderId="17" xfId="0" applyFont="1" applyFill="1" applyBorder="1" applyAlignment="1">
      <alignment horizontal="right" vertical="center" wrapText="1"/>
    </xf>
    <xf numFmtId="0" fontId="21" fillId="0" borderId="16" xfId="0" applyFont="1" applyFill="1" applyBorder="1" applyAlignment="1">
      <alignment horizontal="right"/>
    </xf>
    <xf numFmtId="0" fontId="21" fillId="0" borderId="0" xfId="0" applyFont="1" applyFill="1" applyAlignment="1">
      <alignment horizontal="right"/>
    </xf>
    <xf numFmtId="0" fontId="21" fillId="0" borderId="12" xfId="0" applyFont="1" applyFill="1" applyBorder="1" applyAlignment="1">
      <alignment horizontal="right"/>
    </xf>
    <xf numFmtId="0" fontId="21" fillId="0" borderId="10" xfId="0" applyFont="1" applyFill="1" applyBorder="1" applyAlignment="1">
      <alignment horizontal="center" vertical="top" wrapText="1"/>
    </xf>
    <xf numFmtId="0" fontId="21" fillId="0" borderId="11" xfId="0" applyFont="1" applyFill="1" applyBorder="1" applyAlignment="1">
      <alignment horizontal="center" vertical="top" wrapText="1"/>
    </xf>
    <xf numFmtId="0" fontId="21" fillId="0" borderId="11" xfId="0" applyFont="1" applyBorder="1" applyAlignment="1">
      <alignment horizontal="center"/>
    </xf>
    <xf numFmtId="0" fontId="18" fillId="0" borderId="0" xfId="0" applyFont="1" applyFill="1" applyBorder="1" applyAlignment="1">
      <alignment horizontal="right" vertical="center" wrapText="1"/>
    </xf>
    <xf numFmtId="0" fontId="21" fillId="0" borderId="17" xfId="0" applyFont="1" applyBorder="1" applyAlignment="1">
      <alignment horizontal="center"/>
    </xf>
    <xf numFmtId="0" fontId="21" fillId="0" borderId="13" xfId="0" applyFont="1" applyBorder="1" applyAlignment="1">
      <alignment horizontal="center"/>
    </xf>
    <xf numFmtId="0" fontId="21" fillId="0" borderId="14" xfId="0" applyFont="1" applyBorder="1" applyAlignment="1">
      <alignment horizontal="center"/>
    </xf>
    <xf numFmtId="0" fontId="20" fillId="0" borderId="20" xfId="0" applyFont="1" applyFill="1" applyBorder="1" applyAlignment="1" applyProtection="1">
      <alignment horizontal="center" vertical="center"/>
      <protection locked="0"/>
    </xf>
    <xf numFmtId="0" fontId="20" fillId="0" borderId="21" xfId="0" applyFont="1" applyFill="1" applyBorder="1" applyAlignment="1" applyProtection="1">
      <alignment horizontal="center" vertical="center"/>
      <protection locked="0"/>
    </xf>
    <xf numFmtId="0" fontId="20" fillId="0" borderId="22" xfId="0" applyFont="1" applyFill="1" applyBorder="1" applyAlignment="1" applyProtection="1">
      <alignment horizontal="center" vertical="center"/>
      <protection locked="0"/>
    </xf>
    <xf numFmtId="0" fontId="21" fillId="0" borderId="0" xfId="0" applyFont="1" applyFill="1" applyAlignment="1">
      <alignment horizontal="left" vertical="top" wrapText="1"/>
    </xf>
    <xf numFmtId="0" fontId="21" fillId="0" borderId="12" xfId="0" applyFont="1" applyFill="1" applyBorder="1" applyAlignment="1">
      <alignment horizontal="left" vertical="top" wrapText="1"/>
    </xf>
    <xf numFmtId="0" fontId="20" fillId="0" borderId="15" xfId="0" applyFont="1" applyFill="1" applyBorder="1" applyAlignment="1" applyProtection="1">
      <alignment horizontal="left" vertical="center"/>
      <protection locked="0"/>
    </xf>
    <xf numFmtId="0" fontId="20" fillId="0" borderId="10" xfId="0" applyFont="1" applyFill="1" applyBorder="1" applyAlignment="1" applyProtection="1">
      <alignment horizontal="left" vertical="center"/>
      <protection locked="0"/>
    </xf>
    <xf numFmtId="0" fontId="20" fillId="0" borderId="11" xfId="0" applyFont="1" applyFill="1" applyBorder="1" applyAlignment="1" applyProtection="1">
      <alignment horizontal="left" vertical="center"/>
      <protection locked="0"/>
    </xf>
    <xf numFmtId="0" fontId="20" fillId="0" borderId="17" xfId="0" applyFont="1" applyFill="1" applyBorder="1" applyAlignment="1" applyProtection="1">
      <alignment horizontal="left" vertical="center"/>
      <protection locked="0"/>
    </xf>
    <xf numFmtId="0" fontId="20" fillId="0" borderId="13" xfId="0" applyFont="1" applyFill="1" applyBorder="1" applyAlignment="1" applyProtection="1">
      <alignment horizontal="left" vertical="center"/>
      <protection locked="0"/>
    </xf>
    <xf numFmtId="0" fontId="20" fillId="0" borderId="14" xfId="0" applyFont="1" applyFill="1" applyBorder="1" applyAlignment="1" applyProtection="1">
      <alignment horizontal="left" vertical="center"/>
      <protection locked="0"/>
    </xf>
    <xf numFmtId="0" fontId="21" fillId="0" borderId="0" xfId="0" applyFont="1" applyFill="1"/>
    <xf numFmtId="3" fontId="20" fillId="0" borderId="20" xfId="0" applyNumberFormat="1" applyFont="1" applyFill="1" applyBorder="1" applyAlignment="1" applyProtection="1">
      <alignment horizontal="center"/>
      <protection locked="0"/>
    </xf>
    <xf numFmtId="3" fontId="20" fillId="0" borderId="21" xfId="0" applyNumberFormat="1" applyFont="1" applyFill="1" applyBorder="1" applyAlignment="1" applyProtection="1">
      <alignment horizontal="center"/>
      <protection locked="0"/>
    </xf>
    <xf numFmtId="3" fontId="20" fillId="0" borderId="22" xfId="0" applyNumberFormat="1" applyFont="1" applyFill="1" applyBorder="1" applyAlignment="1" applyProtection="1">
      <alignment horizontal="center"/>
      <protection locked="0"/>
    </xf>
    <xf numFmtId="0" fontId="21" fillId="0" borderId="12" xfId="0" applyFont="1" applyBorder="1"/>
    <xf numFmtId="0" fontId="20" fillId="0" borderId="20" xfId="0" applyFont="1" applyFill="1" applyBorder="1" applyAlignment="1">
      <alignment horizontal="center"/>
    </xf>
    <xf numFmtId="0" fontId="20" fillId="0" borderId="21" xfId="0" applyFont="1" applyFill="1" applyBorder="1" applyAlignment="1">
      <alignment horizontal="center"/>
    </xf>
    <xf numFmtId="0" fontId="20" fillId="0" borderId="22" xfId="0" applyFont="1" applyFill="1" applyBorder="1" applyAlignment="1">
      <alignment horizontal="center"/>
    </xf>
    <xf numFmtId="0" fontId="20" fillId="0" borderId="0" xfId="0" applyFont="1" applyFill="1" applyBorder="1" applyAlignment="1">
      <alignment horizontal="right" vertical="center" wrapText="1"/>
    </xf>
    <xf numFmtId="0" fontId="6" fillId="5" borderId="20" xfId="0" applyFont="1" applyFill="1" applyBorder="1" applyProtection="1">
      <protection locked="0"/>
    </xf>
    <xf numFmtId="0" fontId="6" fillId="5" borderId="21" xfId="0" applyFont="1" applyFill="1" applyBorder="1" applyProtection="1">
      <protection locked="0"/>
    </xf>
    <xf numFmtId="0" fontId="6" fillId="5" borderId="22" xfId="0" applyFont="1" applyFill="1" applyBorder="1" applyProtection="1">
      <protection locked="0"/>
    </xf>
    <xf numFmtId="192" fontId="20" fillId="0" borderId="20" xfId="0" applyNumberFormat="1" applyFont="1" applyBorder="1" applyAlignment="1">
      <alignment horizontal="center"/>
    </xf>
    <xf numFmtId="192" fontId="20" fillId="0" borderId="21" xfId="0" applyNumberFormat="1" applyFont="1" applyBorder="1" applyAlignment="1">
      <alignment horizontal="center"/>
    </xf>
    <xf numFmtId="192" fontId="20" fillId="0" borderId="22" xfId="0" applyNumberFormat="1" applyFont="1" applyBorder="1" applyAlignment="1">
      <alignment horizontal="center"/>
    </xf>
    <xf numFmtId="0" fontId="21" fillId="0" borderId="1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3" xfId="0" applyFont="1" applyBorder="1" applyAlignment="1">
      <alignment horizontal="center" vertical="center" wrapText="1"/>
    </xf>
    <xf numFmtId="0" fontId="18" fillId="0" borderId="0" xfId="0" applyFont="1"/>
    <xf numFmtId="0" fontId="18" fillId="0" borderId="13" xfId="0" applyFont="1" applyBorder="1" applyAlignment="1">
      <alignment horizontal="center"/>
    </xf>
    <xf numFmtId="0" fontId="21" fillId="0" borderId="0" xfId="0" applyFont="1" applyFill="1" applyBorder="1" applyAlignment="1">
      <alignment horizontal="right" vertical="center"/>
    </xf>
    <xf numFmtId="0" fontId="21" fillId="0" borderId="16" xfId="0" applyFont="1" applyFill="1" applyBorder="1" applyAlignment="1">
      <alignment horizontal="right" vertical="center"/>
    </xf>
    <xf numFmtId="0" fontId="21" fillId="0" borderId="12" xfId="0" applyFont="1" applyFill="1" applyBorder="1" applyAlignment="1">
      <alignment horizontal="right" vertical="center"/>
    </xf>
    <xf numFmtId="0" fontId="7" fillId="0" borderId="0" xfId="0" applyFont="1" applyAlignment="1">
      <alignment horizontal="center"/>
    </xf>
    <xf numFmtId="0" fontId="20" fillId="0" borderId="20" xfId="0" applyFont="1" applyBorder="1"/>
    <xf numFmtId="0" fontId="20" fillId="0" borderId="21" xfId="0" applyFont="1" applyBorder="1"/>
    <xf numFmtId="0" fontId="20" fillId="0" borderId="22" xfId="0" applyFont="1" applyBorder="1"/>
    <xf numFmtId="1" fontId="20" fillId="0" borderId="20" xfId="0" applyNumberFormat="1"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21" fillId="0" borderId="0" xfId="0" applyFont="1" applyAlignment="1">
      <alignment horizontal="right"/>
    </xf>
    <xf numFmtId="0" fontId="21" fillId="0" borderId="12" xfId="0" applyFont="1" applyBorder="1" applyAlignment="1">
      <alignment horizontal="right"/>
    </xf>
    <xf numFmtId="0" fontId="20" fillId="5" borderId="20" xfId="0" applyFont="1" applyFill="1" applyBorder="1" applyAlignment="1" applyProtection="1">
      <alignment horizontal="center" vertical="center"/>
      <protection locked="0"/>
    </xf>
    <xf numFmtId="0" fontId="20" fillId="5" borderId="21" xfId="0" applyFont="1" applyFill="1" applyBorder="1" applyAlignment="1" applyProtection="1">
      <alignment horizontal="center" vertical="center"/>
      <protection locked="0"/>
    </xf>
    <xf numFmtId="0" fontId="20" fillId="5" borderId="22" xfId="0" applyFont="1" applyFill="1" applyBorder="1" applyAlignment="1" applyProtection="1">
      <alignment horizontal="center" vertical="center"/>
      <protection locked="0"/>
    </xf>
    <xf numFmtId="188" fontId="22" fillId="0" borderId="20" xfId="0" applyNumberFormat="1" applyFont="1" applyFill="1" applyBorder="1" applyAlignment="1" applyProtection="1">
      <alignment vertical="center"/>
    </xf>
    <xf numFmtId="188" fontId="22" fillId="0" borderId="21" xfId="0" applyNumberFormat="1" applyFont="1" applyFill="1" applyBorder="1" applyAlignment="1" applyProtection="1">
      <alignment vertical="center"/>
    </xf>
    <xf numFmtId="188" fontId="22" fillId="0" borderId="22" xfId="0" applyNumberFormat="1" applyFont="1" applyFill="1" applyBorder="1" applyAlignment="1" applyProtection="1">
      <alignment vertical="center"/>
    </xf>
    <xf numFmtId="188" fontId="22" fillId="0" borderId="20" xfId="0" applyNumberFormat="1" applyFont="1" applyBorder="1" applyAlignment="1" applyProtection="1">
      <alignment vertical="center"/>
    </xf>
    <xf numFmtId="188" fontId="22" fillId="0" borderId="21" xfId="0" applyNumberFormat="1" applyFont="1" applyBorder="1" applyAlignment="1" applyProtection="1">
      <alignment vertical="center"/>
    </xf>
    <xf numFmtId="188" fontId="22" fillId="0" borderId="22" xfId="0" applyNumberFormat="1" applyFont="1" applyBorder="1" applyAlignment="1" applyProtection="1">
      <alignment vertical="center"/>
    </xf>
    <xf numFmtId="0" fontId="21" fillId="0" borderId="15" xfId="0" applyFont="1" applyBorder="1" applyAlignment="1">
      <alignment horizontal="right" vertical="top" wrapText="1"/>
    </xf>
    <xf numFmtId="0" fontId="21" fillId="0" borderId="10" xfId="0" applyFont="1" applyBorder="1" applyAlignment="1">
      <alignment horizontal="right" vertical="top" wrapText="1"/>
    </xf>
    <xf numFmtId="0" fontId="21" fillId="0" borderId="16" xfId="0" applyFont="1" applyBorder="1" applyAlignment="1">
      <alignment horizontal="right" vertical="top" wrapText="1"/>
    </xf>
    <xf numFmtId="0" fontId="21" fillId="0" borderId="0" xfId="0" applyFont="1" applyBorder="1" applyAlignment="1">
      <alignment horizontal="right" vertical="top" wrapText="1"/>
    </xf>
    <xf numFmtId="0" fontId="21" fillId="0" borderId="17" xfId="0" applyFont="1" applyBorder="1" applyAlignment="1">
      <alignment horizontal="right" vertical="top" wrapText="1"/>
    </xf>
    <xf numFmtId="0" fontId="21" fillId="0" borderId="13" xfId="0" applyFont="1" applyBorder="1" applyAlignment="1">
      <alignment horizontal="right" vertical="top" wrapText="1"/>
    </xf>
    <xf numFmtId="0" fontId="21" fillId="0" borderId="10" xfId="0" applyFont="1" applyFill="1" applyBorder="1" applyAlignment="1" applyProtection="1">
      <alignment horizontal="center" vertical="top"/>
      <protection locked="0"/>
    </xf>
    <xf numFmtId="0" fontId="21" fillId="0" borderId="13" xfId="0" applyFont="1" applyFill="1" applyBorder="1" applyAlignment="1" applyProtection="1">
      <alignment horizontal="center" vertical="center"/>
      <protection locked="0"/>
    </xf>
    <xf numFmtId="192" fontId="20" fillId="0" borderId="20" xfId="0" applyNumberFormat="1" applyFont="1" applyFill="1" applyBorder="1" applyAlignment="1">
      <alignment horizontal="center"/>
    </xf>
    <xf numFmtId="192" fontId="20" fillId="0" borderId="21" xfId="0" applyNumberFormat="1" applyFont="1" applyFill="1" applyBorder="1" applyAlignment="1">
      <alignment horizontal="center"/>
    </xf>
    <xf numFmtId="192" fontId="20" fillId="0" borderId="22" xfId="0" applyNumberFormat="1" applyFont="1" applyFill="1" applyBorder="1" applyAlignment="1">
      <alignment horizontal="center"/>
    </xf>
    <xf numFmtId="191" fontId="20" fillId="5" borderId="20" xfId="0" applyNumberFormat="1" applyFont="1" applyFill="1" applyBorder="1" applyAlignment="1" applyProtection="1">
      <alignment horizontal="left"/>
      <protection locked="0"/>
    </xf>
    <xf numFmtId="191" fontId="20" fillId="5" borderId="21" xfId="0" applyNumberFormat="1" applyFont="1" applyFill="1" applyBorder="1" applyAlignment="1" applyProtection="1">
      <alignment horizontal="left"/>
      <protection locked="0"/>
    </xf>
    <xf numFmtId="191" fontId="20" fillId="5" borderId="22" xfId="0" applyNumberFormat="1" applyFont="1" applyFill="1" applyBorder="1" applyAlignment="1" applyProtection="1">
      <alignment horizontal="left"/>
      <protection locked="0"/>
    </xf>
    <xf numFmtId="4" fontId="20" fillId="5" borderId="20" xfId="0" applyNumberFormat="1" applyFont="1" applyFill="1" applyBorder="1" applyAlignment="1" applyProtection="1">
      <alignment horizontal="center"/>
      <protection locked="0"/>
    </xf>
    <xf numFmtId="4" fontId="20" fillId="5" borderId="21" xfId="0" applyNumberFormat="1" applyFont="1" applyFill="1" applyBorder="1" applyAlignment="1" applyProtection="1">
      <alignment horizontal="center"/>
      <protection locked="0"/>
    </xf>
    <xf numFmtId="4" fontId="20" fillId="5" borderId="22" xfId="0" applyNumberFormat="1" applyFont="1" applyFill="1" applyBorder="1" applyAlignment="1" applyProtection="1">
      <alignment horizontal="center"/>
      <protection locked="0"/>
    </xf>
    <xf numFmtId="0" fontId="21" fillId="0" borderId="0" xfId="0" applyFont="1" applyAlignment="1">
      <alignment vertical="top" wrapText="1"/>
    </xf>
    <xf numFmtId="0" fontId="21" fillId="0" borderId="0" xfId="0" applyFont="1" applyAlignment="1">
      <alignment vertical="top"/>
    </xf>
    <xf numFmtId="0" fontId="21" fillId="0" borderId="12" xfId="0" applyFont="1" applyBorder="1" applyAlignment="1">
      <alignment vertical="top"/>
    </xf>
    <xf numFmtId="191" fontId="21" fillId="5" borderId="1" xfId="0" applyNumberFormat="1" applyFont="1" applyFill="1" applyBorder="1" applyAlignment="1" applyProtection="1">
      <alignment vertical="top"/>
      <protection locked="0"/>
    </xf>
    <xf numFmtId="0" fontId="21" fillId="5" borderId="1" xfId="0" applyFont="1" applyFill="1" applyBorder="1" applyAlignment="1" applyProtection="1">
      <alignment vertical="top"/>
      <protection locked="0"/>
    </xf>
    <xf numFmtId="191" fontId="21" fillId="5" borderId="20" xfId="0" applyNumberFormat="1" applyFont="1" applyFill="1" applyBorder="1" applyProtection="1">
      <protection locked="0"/>
    </xf>
    <xf numFmtId="191" fontId="21" fillId="5" borderId="21" xfId="0" applyNumberFormat="1" applyFont="1" applyFill="1" applyBorder="1" applyProtection="1">
      <protection locked="0"/>
    </xf>
    <xf numFmtId="191" fontId="21" fillId="5" borderId="22" xfId="0" applyNumberFormat="1" applyFont="1" applyFill="1" applyBorder="1" applyProtection="1">
      <protection locked="0"/>
    </xf>
    <xf numFmtId="49" fontId="6" fillId="5" borderId="20" xfId="0" applyNumberFormat="1" applyFont="1" applyFill="1" applyBorder="1" applyProtection="1">
      <protection locked="0"/>
    </xf>
    <xf numFmtId="49" fontId="6" fillId="5" borderId="21" xfId="0" applyNumberFormat="1" applyFont="1" applyFill="1" applyBorder="1" applyProtection="1">
      <protection locked="0"/>
    </xf>
    <xf numFmtId="49" fontId="6" fillId="5" borderId="22" xfId="0" applyNumberFormat="1" applyFont="1" applyFill="1" applyBorder="1" applyProtection="1">
      <protection locked="0"/>
    </xf>
    <xf numFmtId="49" fontId="21" fillId="5" borderId="20" xfId="0" applyNumberFormat="1" applyFont="1" applyFill="1" applyBorder="1" applyProtection="1">
      <protection locked="0"/>
    </xf>
    <xf numFmtId="49" fontId="21" fillId="5" borderId="21" xfId="0" applyNumberFormat="1" applyFont="1" applyFill="1" applyBorder="1" applyProtection="1">
      <protection locked="0"/>
    </xf>
    <xf numFmtId="49" fontId="21" fillId="5" borderId="22" xfId="0" applyNumberFormat="1" applyFont="1" applyFill="1" applyBorder="1" applyProtection="1">
      <protection locked="0"/>
    </xf>
    <xf numFmtId="0" fontId="21" fillId="0" borderId="1" xfId="0" applyFont="1" applyFill="1" applyBorder="1"/>
    <xf numFmtId="3" fontId="24" fillId="5" borderId="1" xfId="0" applyNumberFormat="1" applyFont="1" applyFill="1" applyBorder="1" applyAlignment="1" applyProtection="1">
      <alignment horizontal="right" vertical="top"/>
      <protection locked="0"/>
    </xf>
    <xf numFmtId="0" fontId="20" fillId="5" borderId="20" xfId="0" applyFont="1" applyFill="1" applyBorder="1" applyAlignment="1" applyProtection="1">
      <alignment horizontal="left"/>
      <protection locked="0"/>
    </xf>
    <xf numFmtId="0" fontId="20" fillId="5" borderId="21" xfId="0" applyFont="1" applyFill="1" applyBorder="1" applyAlignment="1" applyProtection="1">
      <alignment horizontal="left"/>
      <protection locked="0"/>
    </xf>
    <xf numFmtId="0" fontId="20" fillId="5" borderId="22" xfId="0" applyFont="1" applyFill="1" applyBorder="1" applyAlignment="1" applyProtection="1">
      <alignment horizontal="left"/>
      <protection locked="0"/>
    </xf>
    <xf numFmtId="0" fontId="26" fillId="0" borderId="0" xfId="0" applyFont="1" applyAlignment="1">
      <alignment vertical="top" wrapText="1"/>
    </xf>
    <xf numFmtId="0" fontId="21" fillId="0" borderId="0" xfId="0" applyFont="1" applyBorder="1" applyAlignment="1">
      <alignment vertical="top" wrapText="1"/>
    </xf>
    <xf numFmtId="0" fontId="20" fillId="0" borderId="20" xfId="0" applyFont="1" applyFill="1" applyBorder="1" applyAlignment="1" applyProtection="1">
      <alignment horizontal="left"/>
    </xf>
    <xf numFmtId="0" fontId="20" fillId="0" borderId="21" xfId="0" applyFont="1" applyFill="1" applyBorder="1" applyAlignment="1" applyProtection="1">
      <alignment horizontal="left"/>
    </xf>
    <xf numFmtId="0" fontId="20" fillId="0" borderId="22" xfId="0" applyFont="1" applyFill="1" applyBorder="1" applyAlignment="1" applyProtection="1">
      <alignment horizontal="left"/>
    </xf>
    <xf numFmtId="0" fontId="21" fillId="0" borderId="1" xfId="0" applyFont="1" applyBorder="1" applyAlignment="1">
      <alignment horizontal="center"/>
    </xf>
    <xf numFmtId="49" fontId="20" fillId="5" borderId="20" xfId="0" applyNumberFormat="1" applyFont="1" applyFill="1" applyBorder="1" applyAlignment="1" applyProtection="1">
      <alignment horizontal="center"/>
      <protection locked="0"/>
    </xf>
    <xf numFmtId="49" fontId="20" fillId="5" borderId="21" xfId="0" applyNumberFormat="1" applyFont="1" applyFill="1" applyBorder="1" applyAlignment="1" applyProtection="1">
      <alignment horizontal="center"/>
      <protection locked="0"/>
    </xf>
    <xf numFmtId="49" fontId="20" fillId="5" borderId="22" xfId="0" applyNumberFormat="1" applyFont="1" applyFill="1" applyBorder="1" applyAlignment="1" applyProtection="1">
      <alignment horizontal="center"/>
      <protection locked="0"/>
    </xf>
    <xf numFmtId="49" fontId="20" fillId="0" borderId="20" xfId="0" applyNumberFormat="1" applyFont="1" applyFill="1" applyBorder="1" applyAlignment="1">
      <alignment horizontal="left"/>
    </xf>
    <xf numFmtId="49" fontId="20" fillId="0" borderId="21" xfId="0" applyNumberFormat="1" applyFont="1" applyFill="1" applyBorder="1" applyAlignment="1">
      <alignment horizontal="left"/>
    </xf>
    <xf numFmtId="49" fontId="20" fillId="0" borderId="22" xfId="0" applyNumberFormat="1" applyFont="1" applyFill="1" applyBorder="1" applyAlignment="1">
      <alignment horizontal="left"/>
    </xf>
    <xf numFmtId="49" fontId="20" fillId="5" borderId="20" xfId="0" applyNumberFormat="1" applyFont="1" applyFill="1" applyBorder="1" applyAlignment="1" applyProtection="1">
      <alignment horizontal="left"/>
      <protection locked="0"/>
    </xf>
    <xf numFmtId="49" fontId="20" fillId="5" borderId="21" xfId="0" applyNumberFormat="1" applyFont="1" applyFill="1" applyBorder="1" applyAlignment="1" applyProtection="1">
      <alignment horizontal="left"/>
      <protection locked="0"/>
    </xf>
    <xf numFmtId="49" fontId="20" fillId="5" borderId="22" xfId="0" applyNumberFormat="1" applyFont="1" applyFill="1" applyBorder="1" applyAlignment="1" applyProtection="1">
      <alignment horizontal="left"/>
      <protection locked="0"/>
    </xf>
    <xf numFmtId="49" fontId="20" fillId="5" borderId="1" xfId="0" applyNumberFormat="1" applyFont="1" applyFill="1" applyBorder="1" applyAlignment="1" applyProtection="1">
      <alignment horizontal="center" vertical="top" wrapText="1"/>
      <protection locked="0"/>
    </xf>
    <xf numFmtId="49" fontId="20" fillId="5" borderId="1" xfId="0" applyNumberFormat="1" applyFont="1" applyFill="1" applyBorder="1" applyAlignment="1" applyProtection="1">
      <alignment horizontal="left" vertical="top" wrapText="1"/>
      <protection locked="0"/>
    </xf>
    <xf numFmtId="49" fontId="20" fillId="5" borderId="20" xfId="0" applyNumberFormat="1" applyFont="1" applyFill="1" applyBorder="1" applyAlignment="1" applyProtection="1">
      <alignment horizontal="center" vertical="top" wrapText="1"/>
      <protection locked="0"/>
    </xf>
    <xf numFmtId="49" fontId="20" fillId="5" borderId="21" xfId="0" applyNumberFormat="1" applyFont="1" applyFill="1" applyBorder="1" applyAlignment="1" applyProtection="1">
      <alignment horizontal="center" vertical="top" wrapText="1"/>
      <protection locked="0"/>
    </xf>
    <xf numFmtId="49" fontId="20" fillId="5" borderId="22" xfId="0" applyNumberFormat="1" applyFont="1" applyFill="1" applyBorder="1" applyAlignment="1" applyProtection="1">
      <alignment horizontal="center" vertical="top" wrapText="1"/>
      <protection locked="0"/>
    </xf>
    <xf numFmtId="0" fontId="20" fillId="5" borderId="20" xfId="0" applyNumberFormat="1" applyFont="1" applyFill="1" applyBorder="1" applyAlignment="1" applyProtection="1">
      <alignment horizontal="center" vertical="top" wrapText="1"/>
      <protection locked="0"/>
    </xf>
    <xf numFmtId="0" fontId="20" fillId="5" borderId="21" xfId="0" applyNumberFormat="1" applyFont="1" applyFill="1" applyBorder="1" applyAlignment="1" applyProtection="1">
      <alignment horizontal="center" vertical="top" wrapText="1"/>
      <protection locked="0"/>
    </xf>
    <xf numFmtId="0" fontId="20" fillId="5" borderId="22" xfId="0" applyNumberFormat="1" applyFont="1" applyFill="1" applyBorder="1" applyAlignment="1" applyProtection="1">
      <alignment horizontal="center" vertical="top" wrapText="1"/>
      <protection locked="0"/>
    </xf>
    <xf numFmtId="0" fontId="21" fillId="0" borderId="10" xfId="0" applyFont="1" applyBorder="1" applyAlignment="1">
      <alignment horizontal="justify" vertical="top" wrapText="1"/>
    </xf>
    <xf numFmtId="0" fontId="20" fillId="5" borderId="1" xfId="0" applyNumberFormat="1" applyFont="1" applyFill="1" applyBorder="1" applyAlignment="1" applyProtection="1">
      <alignment horizontal="center" vertical="top" wrapText="1"/>
      <protection locked="0"/>
    </xf>
    <xf numFmtId="3" fontId="20" fillId="5" borderId="1" xfId="0" applyNumberFormat="1" applyFont="1" applyFill="1" applyBorder="1" applyAlignment="1" applyProtection="1">
      <alignment horizontal="center" vertical="top" wrapText="1"/>
      <protection locked="0"/>
    </xf>
    <xf numFmtId="0" fontId="21" fillId="0" borderId="1" xfId="0" applyFont="1" applyFill="1" applyBorder="1" applyAlignment="1">
      <alignment horizontal="center" vertical="top" wrapText="1"/>
    </xf>
    <xf numFmtId="191" fontId="20" fillId="5" borderId="1" xfId="0" applyNumberFormat="1" applyFont="1" applyFill="1" applyBorder="1" applyAlignment="1" applyProtection="1">
      <alignment horizontal="center" vertical="top" wrapText="1"/>
      <protection locked="0"/>
    </xf>
    <xf numFmtId="0" fontId="21" fillId="9" borderId="13" xfId="0" applyFont="1" applyFill="1" applyBorder="1" applyAlignment="1" applyProtection="1">
      <alignment horizontal="center" vertical="center"/>
      <protection locked="0"/>
    </xf>
    <xf numFmtId="0" fontId="6" fillId="0" borderId="13" xfId="0" applyFont="1" applyFill="1" applyBorder="1" applyAlignment="1">
      <alignment horizontal="center" vertical="center"/>
    </xf>
    <xf numFmtId="0" fontId="6" fillId="0" borderId="13" xfId="0" applyFont="1" applyFill="1" applyBorder="1" applyAlignment="1" applyProtection="1">
      <alignment horizontal="center" vertical="center"/>
      <protection locked="0"/>
    </xf>
    <xf numFmtId="0" fontId="21" fillId="9" borderId="20" xfId="0" applyFont="1" applyFill="1" applyBorder="1" applyAlignment="1">
      <alignment horizontal="justify" vertical="center" wrapText="1"/>
    </xf>
    <xf numFmtId="0" fontId="21" fillId="9" borderId="21" xfId="0" applyFont="1" applyFill="1" applyBorder="1" applyAlignment="1">
      <alignment horizontal="justify" vertical="center"/>
    </xf>
    <xf numFmtId="0" fontId="21" fillId="9" borderId="22" xfId="0" applyFont="1" applyFill="1" applyBorder="1" applyAlignment="1">
      <alignment horizontal="justify" vertical="center"/>
    </xf>
    <xf numFmtId="0" fontId="21" fillId="9" borderId="15" xfId="0" applyFont="1" applyFill="1" applyBorder="1" applyAlignment="1" applyProtection="1">
      <alignment horizontal="justify" vertical="top" wrapText="1"/>
      <protection locked="0"/>
    </xf>
    <xf numFmtId="0" fontId="21" fillId="9" borderId="10" xfId="0" applyFont="1" applyFill="1" applyBorder="1" applyAlignment="1" applyProtection="1">
      <alignment horizontal="justify" vertical="top"/>
      <protection locked="0"/>
    </xf>
    <xf numFmtId="0" fontId="21" fillId="9" borderId="11" xfId="0" applyFont="1" applyFill="1" applyBorder="1" applyAlignment="1" applyProtection="1">
      <alignment horizontal="justify" vertical="top"/>
      <protection locked="0"/>
    </xf>
    <xf numFmtId="0" fontId="21" fillId="9" borderId="17" xfId="0" applyFont="1" applyFill="1" applyBorder="1" applyAlignment="1" applyProtection="1">
      <alignment horizontal="justify" vertical="top"/>
      <protection locked="0"/>
    </xf>
    <xf numFmtId="0" fontId="21" fillId="9" borderId="13" xfId="0" applyFont="1" applyFill="1" applyBorder="1" applyAlignment="1" applyProtection="1">
      <alignment horizontal="justify" vertical="top"/>
      <protection locked="0"/>
    </xf>
    <xf numFmtId="0" fontId="21" fillId="9" borderId="14" xfId="0" applyFont="1" applyFill="1" applyBorder="1" applyAlignment="1" applyProtection="1">
      <alignment horizontal="justify" vertical="top"/>
      <protection locked="0"/>
    </xf>
    <xf numFmtId="0" fontId="21" fillId="0" borderId="10" xfId="0" applyFont="1" applyFill="1" applyBorder="1" applyAlignment="1" applyProtection="1">
      <alignment horizontal="center" vertical="center"/>
      <protection locked="0"/>
    </xf>
    <xf numFmtId="0" fontId="21" fillId="0" borderId="0" xfId="0" applyFont="1" applyFill="1" applyAlignment="1">
      <alignment horizontal="left" vertical="center"/>
    </xf>
    <xf numFmtId="0" fontId="21" fillId="0" borderId="0" xfId="0" applyFont="1" applyFill="1" applyAlignment="1">
      <alignment horizontal="center" vertical="center"/>
    </xf>
    <xf numFmtId="0" fontId="21" fillId="9" borderId="13" xfId="0" applyFont="1" applyFill="1" applyBorder="1" applyAlignment="1">
      <alignment horizontal="center" vertical="center"/>
    </xf>
    <xf numFmtId="0" fontId="21" fillId="9" borderId="20" xfId="0" applyFont="1" applyFill="1" applyBorder="1" applyAlignment="1">
      <alignment horizontal="justify" vertical="top"/>
    </xf>
    <xf numFmtId="0" fontId="21" fillId="9" borderId="21" xfId="0" applyFont="1" applyFill="1" applyBorder="1" applyAlignment="1">
      <alignment horizontal="justify" vertical="top"/>
    </xf>
    <xf numFmtId="0" fontId="21" fillId="9" borderId="22" xfId="0" applyFont="1" applyFill="1" applyBorder="1" applyAlignment="1">
      <alignment horizontal="justify" vertical="top"/>
    </xf>
    <xf numFmtId="0" fontId="0" fillId="5" borderId="1" xfId="0" applyFill="1" applyBorder="1" applyAlignment="1" applyProtection="1">
      <alignment horizontal="justify" vertical="top" wrapText="1"/>
      <protection locked="0"/>
    </xf>
    <xf numFmtId="0" fontId="0" fillId="5" borderId="13" xfId="0" applyFill="1" applyBorder="1" applyProtection="1">
      <protection locked="0"/>
    </xf>
    <xf numFmtId="0" fontId="5" fillId="6" borderId="1" xfId="0" applyFont="1" applyFill="1" applyBorder="1" applyAlignment="1">
      <alignment horizontal="center"/>
    </xf>
    <xf numFmtId="0" fontId="0" fillId="5" borderId="20" xfId="0" applyFill="1" applyBorder="1" applyAlignment="1" applyProtection="1">
      <alignment horizontal="justify" vertical="top" wrapText="1"/>
      <protection locked="0"/>
    </xf>
    <xf numFmtId="0" fontId="0" fillId="5" borderId="21" xfId="0" applyFill="1" applyBorder="1" applyAlignment="1" applyProtection="1">
      <alignment horizontal="justify" vertical="top" wrapText="1"/>
      <protection locked="0"/>
    </xf>
    <xf numFmtId="0" fontId="0" fillId="5" borderId="22" xfId="0" applyFill="1" applyBorder="1" applyAlignment="1" applyProtection="1">
      <alignment horizontal="justify" vertical="top" wrapText="1"/>
      <protection locked="0"/>
    </xf>
    <xf numFmtId="0" fontId="18" fillId="0" borderId="0" xfId="0" applyFont="1" applyFill="1" applyBorder="1" applyAlignment="1" applyProtection="1">
      <alignment horizontal="right" vertical="top" wrapText="1"/>
    </xf>
    <xf numFmtId="4" fontId="18" fillId="0" borderId="0" xfId="3" applyNumberFormat="1" applyFont="1" applyFill="1" applyAlignment="1" applyProtection="1">
      <alignment horizontal="center" wrapText="1"/>
    </xf>
    <xf numFmtId="4" fontId="18" fillId="0" borderId="13" xfId="3" applyNumberFormat="1" applyFont="1" applyFill="1" applyBorder="1" applyAlignment="1" applyProtection="1">
      <alignment horizontal="center" wrapText="1"/>
    </xf>
    <xf numFmtId="4" fontId="20" fillId="0" borderId="1" xfId="3" applyNumberFormat="1" applyFont="1" applyFill="1" applyBorder="1" applyProtection="1"/>
    <xf numFmtId="0" fontId="20" fillId="0" borderId="1" xfId="3" applyFont="1" applyFill="1" applyBorder="1" applyProtection="1"/>
    <xf numFmtId="0" fontId="20" fillId="0" borderId="13" xfId="3" applyFont="1" applyBorder="1" applyAlignment="1" applyProtection="1">
      <alignment horizontal="center"/>
    </xf>
    <xf numFmtId="4" fontId="20" fillId="0" borderId="0" xfId="0" applyNumberFormat="1" applyFont="1" applyFill="1" applyBorder="1" applyAlignment="1" applyProtection="1">
      <alignment horizontal="center" vertical="top" wrapText="1"/>
    </xf>
    <xf numFmtId="0" fontId="18" fillId="0" borderId="0" xfId="0" applyFont="1" applyFill="1" applyAlignment="1" applyProtection="1">
      <alignment horizontal="right" vertical="top" wrapText="1"/>
    </xf>
    <xf numFmtId="0" fontId="53" fillId="0" borderId="0" xfId="2" applyFont="1" applyAlignment="1" applyProtection="1">
      <alignment horizontal="center" wrapText="1"/>
    </xf>
    <xf numFmtId="3" fontId="20" fillId="0" borderId="1" xfId="0" applyNumberFormat="1" applyFont="1" applyBorder="1"/>
    <xf numFmtId="0" fontId="20" fillId="6" borderId="1" xfId="0" applyFont="1" applyFill="1" applyBorder="1" applyAlignment="1">
      <alignment horizontal="center" vertical="top"/>
    </xf>
    <xf numFmtId="189" fontId="20" fillId="0" borderId="1" xfId="0" applyNumberFormat="1" applyFont="1" applyBorder="1" applyAlignment="1">
      <alignment horizontal="center" vertical="center"/>
    </xf>
    <xf numFmtId="191" fontId="20" fillId="0" borderId="1" xfId="0" applyNumberFormat="1" applyFont="1" applyBorder="1" applyAlignment="1">
      <alignment horizontal="center" vertical="center"/>
    </xf>
    <xf numFmtId="196" fontId="20" fillId="0" borderId="1" xfId="0" applyNumberFormat="1" applyFont="1" applyBorder="1" applyAlignment="1">
      <alignment horizontal="left" vertical="center"/>
    </xf>
    <xf numFmtId="0" fontId="20" fillId="0" borderId="20" xfId="0" applyFont="1" applyBorder="1" applyAlignment="1">
      <alignment horizontal="left" vertical="center"/>
    </xf>
    <xf numFmtId="0" fontId="20" fillId="0" borderId="21" xfId="0" applyFont="1" applyBorder="1" applyAlignment="1">
      <alignment horizontal="left" vertical="center"/>
    </xf>
    <xf numFmtId="0" fontId="20" fillId="0" borderId="22" xfId="0" applyFont="1" applyBorder="1" applyAlignment="1">
      <alignment horizontal="left" vertical="center"/>
    </xf>
    <xf numFmtId="4" fontId="20" fillId="0" borderId="20" xfId="0" applyNumberFormat="1" applyFont="1" applyBorder="1" applyAlignment="1">
      <alignment horizontal="left"/>
    </xf>
    <xf numFmtId="0" fontId="20" fillId="6" borderId="1" xfId="0" applyFont="1" applyFill="1" applyBorder="1" applyAlignment="1">
      <alignment horizontal="center" vertical="top" wrapText="1"/>
    </xf>
  </cellXfs>
  <cellStyles count="5">
    <cellStyle name="Hyperlink" xfId="1" builtinId="8"/>
    <cellStyle name="Įprastas 2" xfId="2"/>
    <cellStyle name="Normal" xfId="0" builtinId="0"/>
    <cellStyle name="Normal 2 2" xfId="3"/>
    <cellStyle name="Percent" xfId="4" builtinId="5"/>
  </cellStyles>
  <dxfs count="5">
    <dxf>
      <font>
        <condense val="0"/>
        <extend val="0"/>
        <color indexed="9"/>
      </font>
    </dxf>
    <dxf>
      <font>
        <condense val="0"/>
        <extend val="0"/>
        <color indexed="9"/>
      </font>
    </dxf>
    <dxf>
      <font>
        <condense val="0"/>
        <extend val="0"/>
        <color indexed="9"/>
      </font>
    </dxf>
    <dxf>
      <fill>
        <patternFill>
          <bgColor indexed="45"/>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592927491780566E-2"/>
          <c:y val="0.15757669020294865"/>
          <c:w val="0.84074378162536756"/>
          <c:h val="0.49697263833237648"/>
        </c:manualLayout>
      </c:layout>
      <c:lineChart>
        <c:grouping val="standard"/>
        <c:varyColors val="0"/>
        <c:ser>
          <c:idx val="0"/>
          <c:order val="0"/>
          <c:tx>
            <c:strRef>
              <c:f>'3 skirsnis (2)'!$A$24</c:f>
              <c:strCache>
                <c:ptCount val="1"/>
                <c:pt idx="0">
                  <c:v>Pardavimai, EUR</c:v>
                </c:pt>
              </c:strCache>
            </c:strRef>
          </c:tx>
          <c:spPr>
            <a:ln w="25400">
              <a:solidFill>
                <a:srgbClr val="000080"/>
              </a:solidFill>
              <a:prstDash val="solid"/>
            </a:ln>
          </c:spPr>
          <c:marker>
            <c:symbol val="circle"/>
            <c:size val="7"/>
            <c:spPr>
              <a:solidFill>
                <a:srgbClr val="000080"/>
              </a:solidFill>
              <a:ln>
                <a:solidFill>
                  <a:srgbClr val="000080"/>
                </a:solidFill>
                <a:prstDash val="solid"/>
              </a:ln>
            </c:spPr>
          </c:marker>
          <c:cat>
            <c:multiLvlStrRef>
              <c:f>'3 skirsnis (2)'!$B$23:$M$23</c:f>
            </c:multiLvlStrRef>
          </c:cat>
          <c:val>
            <c:numRef>
              <c:f>'3 skirsnis (2)'!$B$24:$M$24</c:f>
              <c:numCache>
                <c:formatCode>#,##0</c:formatCode>
                <c:ptCount val="12"/>
              </c:numCache>
            </c:numRef>
          </c:val>
          <c:smooth val="0"/>
        </c:ser>
        <c:ser>
          <c:idx val="1"/>
          <c:order val="1"/>
          <c:tx>
            <c:v>Lūžio taškas, EUR</c:v>
          </c:tx>
          <c:spPr>
            <a:ln w="25400">
              <a:solidFill>
                <a:srgbClr val="FF0000"/>
              </a:solidFill>
              <a:prstDash val="solid"/>
            </a:ln>
          </c:spPr>
          <c:marker>
            <c:symbol val="none"/>
          </c:marker>
          <c:cat>
            <c:multiLvlStrRef>
              <c:f>'3 skirsnis (2)'!$B$23:$M$23</c:f>
            </c:multiLvlStrRef>
          </c:cat>
          <c:val>
            <c:numRef>
              <c:f>TECH3!$B$16:$M$16</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85604352"/>
        <c:axId val="185630720"/>
      </c:lineChart>
      <c:catAx>
        <c:axId val="185604352"/>
        <c:scaling>
          <c:orientation val="minMax"/>
        </c:scaling>
        <c:delete val="0"/>
        <c:axPos val="b"/>
        <c:numFmt formatCode="mmm" sourceLinked="0"/>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Times New Roman"/>
                <a:ea typeface="Times New Roman"/>
                <a:cs typeface="Times New Roman"/>
              </a:defRPr>
            </a:pPr>
            <a:endParaRPr lang="en-US"/>
          </a:p>
        </c:txPr>
        <c:crossAx val="185630720"/>
        <c:crosses val="autoZero"/>
        <c:auto val="1"/>
        <c:lblAlgn val="ctr"/>
        <c:lblOffset val="100"/>
        <c:tickLblSkip val="1"/>
        <c:tickMarkSkip val="1"/>
        <c:noMultiLvlLbl val="0"/>
      </c:catAx>
      <c:valAx>
        <c:axId val="185630720"/>
        <c:scaling>
          <c:orientation val="minMax"/>
        </c:scaling>
        <c:delete val="0"/>
        <c:axPos val="l"/>
        <c:title>
          <c:tx>
            <c:rich>
              <a:bodyPr rot="0" vert="horz"/>
              <a:lstStyle/>
              <a:p>
                <a:pPr algn="ctr">
                  <a:defRPr sz="900" b="1" i="0" u="none" strike="noStrike" baseline="0">
                    <a:solidFill>
                      <a:srgbClr val="000000"/>
                    </a:solidFill>
                    <a:latin typeface="Times New Roman"/>
                    <a:ea typeface="Times New Roman"/>
                    <a:cs typeface="Times New Roman"/>
                  </a:defRPr>
                </a:pPr>
                <a:r>
                  <a:t>EUR</a:t>
                </a:r>
              </a:p>
            </c:rich>
          </c:tx>
          <c:layout>
            <c:manualLayout>
              <c:xMode val="edge"/>
              <c:yMode val="edge"/>
              <c:x val="8.5185352937077546E-2"/>
              <c:y val="3.0303233372424195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85604352"/>
        <c:crosses val="autoZero"/>
        <c:crossBetween val="between"/>
      </c:valAx>
      <c:spPr>
        <a:noFill/>
        <a:ln w="25400">
          <a:noFill/>
        </a:ln>
      </c:spPr>
    </c:plotArea>
    <c:legend>
      <c:legendPos val="r"/>
      <c:layout>
        <c:manualLayout>
          <c:xMode val="edge"/>
          <c:yMode val="edge"/>
          <c:x val="0.65926164374147767"/>
          <c:y val="0.41071667315774485"/>
          <c:w val="0.32592710477106762"/>
          <c:h val="0.17857246659032383"/>
        </c:manualLayout>
      </c:layout>
      <c:overlay val="0"/>
      <c:spPr>
        <a:noFill/>
        <a:ln w="25400">
          <a:noFill/>
        </a:ln>
      </c:spPr>
      <c:txPr>
        <a:bodyPr/>
        <a:lstStyle/>
        <a:p>
          <a:pPr>
            <a:defRPr sz="47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Paraiska J'!A1"/><Relationship Id="rId3" Type="http://schemas.openxmlformats.org/officeDocument/2006/relationships/hyperlink" Target="#'3 skirsnis (1)'!A1"/><Relationship Id="rId7" Type="http://schemas.openxmlformats.org/officeDocument/2006/relationships/hyperlink" Target="#'Paraiska F'!A1"/><Relationship Id="rId2" Type="http://schemas.openxmlformats.org/officeDocument/2006/relationships/hyperlink" Target="#'2 skirsnis'!A1"/><Relationship Id="rId1" Type="http://schemas.openxmlformats.org/officeDocument/2006/relationships/hyperlink" Target="#'1 skirsnis'!A1"/><Relationship Id="rId6" Type="http://schemas.openxmlformats.org/officeDocument/2006/relationships/hyperlink" Target="#'B priedas'!A1"/><Relationship Id="rId5" Type="http://schemas.openxmlformats.org/officeDocument/2006/relationships/hyperlink" Target="#'A priedas'!A1"/><Relationship Id="rId4" Type="http://schemas.openxmlformats.org/officeDocument/2006/relationships/hyperlink" Target="#'3 skirsnis (2)'!A1"/></Relationships>
</file>

<file path=xl/drawings/_rels/drawing10.xml.rels><?xml version="1.0" encoding="UTF-8" standalone="yes"?>
<Relationships xmlns="http://schemas.openxmlformats.org/package/2006/relationships"><Relationship Id="rId8" Type="http://schemas.openxmlformats.org/officeDocument/2006/relationships/hyperlink" Target="#Turinys!A1"/><Relationship Id="rId3" Type="http://schemas.openxmlformats.org/officeDocument/2006/relationships/hyperlink" Target="#'3 skirsnis (1)'!A1"/><Relationship Id="rId7" Type="http://schemas.openxmlformats.org/officeDocument/2006/relationships/hyperlink" Target="#'Paraiska F'!A1"/><Relationship Id="rId2" Type="http://schemas.openxmlformats.org/officeDocument/2006/relationships/hyperlink" Target="#'2 skirsnis'!A1"/><Relationship Id="rId1" Type="http://schemas.openxmlformats.org/officeDocument/2006/relationships/hyperlink" Target="#'1 skirsnis'!A1"/><Relationship Id="rId6" Type="http://schemas.openxmlformats.org/officeDocument/2006/relationships/hyperlink" Target="#'B priedas'!A1"/><Relationship Id="rId5" Type="http://schemas.openxmlformats.org/officeDocument/2006/relationships/hyperlink" Target="#'A priedas'!A1"/><Relationship Id="rId4" Type="http://schemas.openxmlformats.org/officeDocument/2006/relationships/hyperlink" Target="#'3 skirsnis (2)'!A1"/><Relationship Id="rId9" Type="http://schemas.openxmlformats.org/officeDocument/2006/relationships/image" Target="../media/image1.jpeg"/></Relationships>
</file>

<file path=xl/drawings/_rels/drawing3.xml.rels><?xml version="1.0" encoding="UTF-8" standalone="yes"?>
<Relationships xmlns="http://schemas.openxmlformats.org/package/2006/relationships"><Relationship Id="rId8" Type="http://schemas.openxmlformats.org/officeDocument/2006/relationships/hyperlink" Target="#'Paraiska J'!A1"/><Relationship Id="rId3" Type="http://schemas.openxmlformats.org/officeDocument/2006/relationships/hyperlink" Target="#'3 skirsnis (2)'!A1"/><Relationship Id="rId7" Type="http://schemas.openxmlformats.org/officeDocument/2006/relationships/hyperlink" Target="#'Paraiska F'!A1"/><Relationship Id="rId2" Type="http://schemas.openxmlformats.org/officeDocument/2006/relationships/hyperlink" Target="#'3 skirsnis (1)'!A1"/><Relationship Id="rId1" Type="http://schemas.openxmlformats.org/officeDocument/2006/relationships/hyperlink" Target="#'2 skirsnis'!A1"/><Relationship Id="rId6" Type="http://schemas.openxmlformats.org/officeDocument/2006/relationships/hyperlink" Target="#Turinys!A1"/><Relationship Id="rId5" Type="http://schemas.openxmlformats.org/officeDocument/2006/relationships/hyperlink" Target="#'B priedas'!A1"/><Relationship Id="rId4" Type="http://schemas.openxmlformats.org/officeDocument/2006/relationships/hyperlink" Target="#'A priedas'!A1"/></Relationships>
</file>

<file path=xl/drawings/_rels/drawing4.xml.rels><?xml version="1.0" encoding="UTF-8" standalone="yes"?>
<Relationships xmlns="http://schemas.openxmlformats.org/package/2006/relationships"><Relationship Id="rId8" Type="http://schemas.openxmlformats.org/officeDocument/2006/relationships/hyperlink" Target="#'Paraiska J'!A1"/><Relationship Id="rId3" Type="http://schemas.openxmlformats.org/officeDocument/2006/relationships/hyperlink" Target="#'3 skirsnis (2)'!A1"/><Relationship Id="rId7" Type="http://schemas.openxmlformats.org/officeDocument/2006/relationships/hyperlink" Target="#'Paraiska F'!A1"/><Relationship Id="rId2" Type="http://schemas.openxmlformats.org/officeDocument/2006/relationships/hyperlink" Target="#'1 skirsnis'!A1"/><Relationship Id="rId1" Type="http://schemas.openxmlformats.org/officeDocument/2006/relationships/hyperlink" Target="#'3 skirsnis (1)'!A1"/><Relationship Id="rId6" Type="http://schemas.openxmlformats.org/officeDocument/2006/relationships/hyperlink" Target="#Turinys!A1"/><Relationship Id="rId5" Type="http://schemas.openxmlformats.org/officeDocument/2006/relationships/hyperlink" Target="#'B priedas'!A1"/><Relationship Id="rId4" Type="http://schemas.openxmlformats.org/officeDocument/2006/relationships/hyperlink" Target="#'A priedas'!A1"/></Relationships>
</file>

<file path=xl/drawings/_rels/drawing5.xml.rels><?xml version="1.0" encoding="UTF-8" standalone="yes"?>
<Relationships xmlns="http://schemas.openxmlformats.org/package/2006/relationships"><Relationship Id="rId8" Type="http://schemas.openxmlformats.org/officeDocument/2006/relationships/hyperlink" Target="#'Paraiska J'!A1"/><Relationship Id="rId3" Type="http://schemas.openxmlformats.org/officeDocument/2006/relationships/hyperlink" Target="#'2 skirsnis'!A1"/><Relationship Id="rId7" Type="http://schemas.openxmlformats.org/officeDocument/2006/relationships/hyperlink" Target="#'Paraiska F'!A1"/><Relationship Id="rId2" Type="http://schemas.openxmlformats.org/officeDocument/2006/relationships/hyperlink" Target="#'1 skirsnis'!A1"/><Relationship Id="rId1" Type="http://schemas.openxmlformats.org/officeDocument/2006/relationships/hyperlink" Target="#'3 skirsnis (2)'!A1"/><Relationship Id="rId6" Type="http://schemas.openxmlformats.org/officeDocument/2006/relationships/hyperlink" Target="#Turinys!A1"/><Relationship Id="rId5" Type="http://schemas.openxmlformats.org/officeDocument/2006/relationships/hyperlink" Target="#'B priedas'!A1"/><Relationship Id="rId4" Type="http://schemas.openxmlformats.org/officeDocument/2006/relationships/hyperlink" Target="#'A priedas'!A1"/></Relationships>
</file>

<file path=xl/drawings/_rels/drawing6.xml.rels><?xml version="1.0" encoding="UTF-8" standalone="yes"?>
<Relationships xmlns="http://schemas.openxmlformats.org/package/2006/relationships"><Relationship Id="rId8" Type="http://schemas.openxmlformats.org/officeDocument/2006/relationships/hyperlink" Target="#'Paraiska F'!A1"/><Relationship Id="rId3" Type="http://schemas.openxmlformats.org/officeDocument/2006/relationships/hyperlink" Target="#'1 skirsnis'!A1"/><Relationship Id="rId7" Type="http://schemas.openxmlformats.org/officeDocument/2006/relationships/hyperlink" Target="#Turinys!A1"/><Relationship Id="rId2" Type="http://schemas.openxmlformats.org/officeDocument/2006/relationships/hyperlink" Target="#'A priedas'!A1"/><Relationship Id="rId1" Type="http://schemas.openxmlformats.org/officeDocument/2006/relationships/chart" Target="../charts/chart1.xml"/><Relationship Id="rId6" Type="http://schemas.openxmlformats.org/officeDocument/2006/relationships/hyperlink" Target="#'B priedas'!A1"/><Relationship Id="rId5" Type="http://schemas.openxmlformats.org/officeDocument/2006/relationships/hyperlink" Target="#'3 skirsnis (1)'!A1"/><Relationship Id="rId4" Type="http://schemas.openxmlformats.org/officeDocument/2006/relationships/hyperlink" Target="#'2 skirsnis'!A1"/><Relationship Id="rId9" Type="http://schemas.openxmlformats.org/officeDocument/2006/relationships/hyperlink" Target="#'Paraiska J'!A1"/></Relationships>
</file>

<file path=xl/drawings/_rels/drawing7.xml.rels><?xml version="1.0" encoding="UTF-8" standalone="yes"?>
<Relationships xmlns="http://schemas.openxmlformats.org/package/2006/relationships"><Relationship Id="rId8" Type="http://schemas.openxmlformats.org/officeDocument/2006/relationships/hyperlink" Target="#'Paraiska J'!A1"/><Relationship Id="rId3" Type="http://schemas.openxmlformats.org/officeDocument/2006/relationships/hyperlink" Target="#'2 skirsnis'!A1"/><Relationship Id="rId7" Type="http://schemas.openxmlformats.org/officeDocument/2006/relationships/hyperlink" Target="#'Paraiska F'!A1"/><Relationship Id="rId2" Type="http://schemas.openxmlformats.org/officeDocument/2006/relationships/hyperlink" Target="#'1 skirsnis'!A1"/><Relationship Id="rId1" Type="http://schemas.openxmlformats.org/officeDocument/2006/relationships/hyperlink" Target="#'B priedas'!A1"/><Relationship Id="rId6" Type="http://schemas.openxmlformats.org/officeDocument/2006/relationships/hyperlink" Target="#Turinys!A1"/><Relationship Id="rId5" Type="http://schemas.openxmlformats.org/officeDocument/2006/relationships/hyperlink" Target="#'3 skirsnis (2)'!A1"/><Relationship Id="rId4" Type="http://schemas.openxmlformats.org/officeDocument/2006/relationships/hyperlink" Target="#'3 skirsnis (1)'!A1"/></Relationships>
</file>

<file path=xl/drawings/_rels/drawing8.xml.rels><?xml version="1.0" encoding="UTF-8" standalone="yes"?>
<Relationships xmlns="http://schemas.openxmlformats.org/package/2006/relationships"><Relationship Id="rId8" Type="http://schemas.openxmlformats.org/officeDocument/2006/relationships/hyperlink" Target="#'Paraiska J'!A1"/><Relationship Id="rId3" Type="http://schemas.openxmlformats.org/officeDocument/2006/relationships/hyperlink" Target="#'2 skirsnis'!A1"/><Relationship Id="rId7" Type="http://schemas.openxmlformats.org/officeDocument/2006/relationships/hyperlink" Target="#Turinys!A1"/><Relationship Id="rId2" Type="http://schemas.openxmlformats.org/officeDocument/2006/relationships/hyperlink" Target="#'1 skirsnis'!A1"/><Relationship Id="rId1" Type="http://schemas.openxmlformats.org/officeDocument/2006/relationships/hyperlink" Target="#'Paraiska F'!A1"/><Relationship Id="rId6" Type="http://schemas.openxmlformats.org/officeDocument/2006/relationships/hyperlink" Target="#'A priedas'!A1"/><Relationship Id="rId5" Type="http://schemas.openxmlformats.org/officeDocument/2006/relationships/hyperlink" Target="#'3 skirsnis (2)'!A1"/><Relationship Id="rId4" Type="http://schemas.openxmlformats.org/officeDocument/2006/relationships/hyperlink" Target="#'3 skirsnis (1)'!A1"/></Relationships>
</file>

<file path=xl/drawings/_rels/drawing9.xml.rels><?xml version="1.0" encoding="UTF-8" standalone="yes"?>
<Relationships xmlns="http://schemas.openxmlformats.org/package/2006/relationships"><Relationship Id="rId8" Type="http://schemas.openxmlformats.org/officeDocument/2006/relationships/hyperlink" Target="#Turinys!A1"/><Relationship Id="rId3" Type="http://schemas.openxmlformats.org/officeDocument/2006/relationships/hyperlink" Target="#'2 skirsnis'!A1"/><Relationship Id="rId7" Type="http://schemas.openxmlformats.org/officeDocument/2006/relationships/hyperlink" Target="#'B priedas'!A1"/><Relationship Id="rId2" Type="http://schemas.openxmlformats.org/officeDocument/2006/relationships/hyperlink" Target="#'1 skirsnis'!A1"/><Relationship Id="rId1" Type="http://schemas.openxmlformats.org/officeDocument/2006/relationships/hyperlink" Target="#'Paraiska J'!A1"/><Relationship Id="rId6" Type="http://schemas.openxmlformats.org/officeDocument/2006/relationships/hyperlink" Target="#'A priedas'!A1"/><Relationship Id="rId5" Type="http://schemas.openxmlformats.org/officeDocument/2006/relationships/hyperlink" Target="#'3 skirsnis (2)'!A1"/><Relationship Id="rId4" Type="http://schemas.openxmlformats.org/officeDocument/2006/relationships/hyperlink" Target="#'3 skirsnis (1)'!A1"/><Relationship Id="rId9"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271780</xdr:colOff>
      <xdr:row>1</xdr:row>
      <xdr:rowOff>136525</xdr:rowOff>
    </xdr:from>
    <xdr:to>
      <xdr:col>5</xdr:col>
      <xdr:colOff>106861</xdr:colOff>
      <xdr:row>3</xdr:row>
      <xdr:rowOff>8873</xdr:rowOff>
    </xdr:to>
    <xdr:sp macro="" textlink="">
      <xdr:nvSpPr>
        <xdr:cNvPr id="12297" name="Text Box 9">
          <a:extLst>
            <a:ext uri="{FF2B5EF4-FFF2-40B4-BE49-F238E27FC236}">
              <a16:creationId xmlns:a16="http://schemas.microsoft.com/office/drawing/2014/main" xmlns="" id="{5B45443C-D0E3-4CCA-B987-742ED3847469}"/>
            </a:ext>
          </a:extLst>
        </xdr:cNvPr>
        <xdr:cNvSpPr txBox="1">
          <a:spLocks noChangeArrowheads="1"/>
        </xdr:cNvSpPr>
      </xdr:nvSpPr>
      <xdr:spPr bwMode="auto">
        <a:xfrm>
          <a:off x="1533525" y="295275"/>
          <a:ext cx="1447800" cy="200025"/>
        </a:xfrm>
        <a:prstGeom prst="rect">
          <a:avLst/>
        </a:prstGeom>
        <a:noFill/>
        <a:ln w="9525">
          <a:noFill/>
          <a:miter lim="800000"/>
          <a:headEnd/>
          <a:tailEnd/>
        </a:ln>
      </xdr:spPr>
      <xdr:txBody>
        <a:bodyPr vertOverflow="clip" wrap="square" lIns="27432" tIns="22860" rIns="0" bIns="0" anchor="t" upright="1"/>
        <a:lstStyle/>
        <a:p>
          <a:pPr algn="l" rtl="0">
            <a:defRPr sz="1000"/>
          </a:pPr>
          <a:r>
            <a:rPr lang="lt-LT" sz="1000" b="0" i="0" u="none" strike="noStrike" baseline="0">
              <a:solidFill>
                <a:srgbClr val="008000"/>
              </a:solidFill>
              <a:latin typeface="Times New Roman"/>
              <a:cs typeface="Times New Roman"/>
            </a:rPr>
            <a:t>Turinys</a:t>
          </a:r>
        </a:p>
      </xdr:txBody>
    </xdr:sp>
    <xdr:clientData/>
  </xdr:twoCellAnchor>
  <xdr:twoCellAnchor>
    <xdr:from>
      <xdr:col>6</xdr:col>
      <xdr:colOff>512445</xdr:colOff>
      <xdr:row>0</xdr:row>
      <xdr:rowOff>0</xdr:rowOff>
    </xdr:from>
    <xdr:to>
      <xdr:col>9</xdr:col>
      <xdr:colOff>68979</xdr:colOff>
      <xdr:row>2</xdr:row>
      <xdr:rowOff>63368</xdr:rowOff>
    </xdr:to>
    <xdr:sp macro="" textlink="">
      <xdr:nvSpPr>
        <xdr:cNvPr id="12325" name="AutoShape 37">
          <a:hlinkClick xmlns:r="http://schemas.openxmlformats.org/officeDocument/2006/relationships" r:id="rId1"/>
          <a:extLst>
            <a:ext uri="{FF2B5EF4-FFF2-40B4-BE49-F238E27FC236}">
              <a16:creationId xmlns:a16="http://schemas.microsoft.com/office/drawing/2014/main" xmlns="" id="{E5BA3A26-626C-4AD8-8B69-AE15B2D98A0C}"/>
            </a:ext>
          </a:extLst>
        </xdr:cNvPr>
        <xdr:cNvSpPr>
          <a:spLocks noChangeArrowheads="1"/>
        </xdr:cNvSpPr>
      </xdr:nvSpPr>
      <xdr:spPr bwMode="auto">
        <a:xfrm>
          <a:off x="3924300" y="0"/>
          <a:ext cx="1162050" cy="400050"/>
        </a:xfrm>
        <a:prstGeom prst="rightArrow">
          <a:avLst>
            <a:gd name="adj1" fmla="val 48389"/>
            <a:gd name="adj2" fmla="val 83472"/>
          </a:avLst>
        </a:prstGeom>
        <a:solidFill>
          <a:srgbClr val="008000"/>
        </a:solidFill>
        <a:ln w="9525">
          <a:noFill/>
          <a:miter lim="800000"/>
          <a:headEnd/>
          <a:tailEnd/>
        </a:ln>
        <a:effectLst>
          <a:prstShdw prst="shdw17" dist="17961" dir="2700000">
            <a:srgbClr val="008000">
              <a:gamma/>
              <a:shade val="60000"/>
              <a:invGamma/>
            </a:srgbClr>
          </a:prstShdw>
        </a:effectLst>
      </xdr:spPr>
      <xdr:txBody>
        <a:bodyPr vertOverflow="clip" wrap="square" lIns="27432" tIns="22860" rIns="0" bIns="0" anchor="t" upright="1"/>
        <a:lstStyle/>
        <a:p>
          <a:pPr algn="l" rtl="0">
            <a:defRPr sz="1000"/>
          </a:pPr>
          <a:r>
            <a:rPr lang="lt-LT" sz="1000" b="1" i="0" u="none" strike="noStrike" baseline="0">
              <a:solidFill>
                <a:srgbClr val="FFFFFF"/>
              </a:solidFill>
              <a:latin typeface="Times New Roman"/>
              <a:cs typeface="Times New Roman"/>
            </a:rPr>
            <a:t>PEREITI TOLIAU</a:t>
          </a:r>
        </a:p>
      </xdr:txBody>
    </xdr:sp>
    <xdr:clientData/>
  </xdr:twoCellAnchor>
  <xdr:twoCellAnchor>
    <xdr:from>
      <xdr:col>2</xdr:col>
      <xdr:colOff>532108</xdr:colOff>
      <xdr:row>0</xdr:row>
      <xdr:rowOff>114300</xdr:rowOff>
    </xdr:from>
    <xdr:to>
      <xdr:col>3</xdr:col>
      <xdr:colOff>250304</xdr:colOff>
      <xdr:row>1</xdr:row>
      <xdr:rowOff>142576</xdr:rowOff>
    </xdr:to>
    <xdr:sp macro="" textlink="">
      <xdr:nvSpPr>
        <xdr:cNvPr id="12326" name="Oval 38">
          <a:hlinkClick xmlns:r="http://schemas.openxmlformats.org/officeDocument/2006/relationships" r:id="rId1"/>
          <a:extLst>
            <a:ext uri="{FF2B5EF4-FFF2-40B4-BE49-F238E27FC236}">
              <a16:creationId xmlns:a16="http://schemas.microsoft.com/office/drawing/2014/main" xmlns="" id="{69A3FE30-92D8-4784-8036-19870A217B7E}"/>
            </a:ext>
          </a:extLst>
        </xdr:cNvPr>
        <xdr:cNvSpPr>
          <a:spLocks noChangeArrowheads="1"/>
        </xdr:cNvSpPr>
      </xdr:nvSpPr>
      <xdr:spPr bwMode="auto">
        <a:xfrm>
          <a:off x="1809750" y="1047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1</a:t>
          </a:r>
        </a:p>
      </xdr:txBody>
    </xdr:sp>
    <xdr:clientData/>
  </xdr:twoCellAnchor>
  <xdr:twoCellAnchor>
    <xdr:from>
      <xdr:col>3</xdr:col>
      <xdr:colOff>271780</xdr:colOff>
      <xdr:row>0</xdr:row>
      <xdr:rowOff>114300</xdr:rowOff>
    </xdr:from>
    <xdr:to>
      <xdr:col>3</xdr:col>
      <xdr:colOff>506137</xdr:colOff>
      <xdr:row>1</xdr:row>
      <xdr:rowOff>142576</xdr:rowOff>
    </xdr:to>
    <xdr:sp macro="" textlink="">
      <xdr:nvSpPr>
        <xdr:cNvPr id="12327" name="Oval 39">
          <a:hlinkClick xmlns:r="http://schemas.openxmlformats.org/officeDocument/2006/relationships" r:id="rId2"/>
          <a:extLst>
            <a:ext uri="{FF2B5EF4-FFF2-40B4-BE49-F238E27FC236}">
              <a16:creationId xmlns:a16="http://schemas.microsoft.com/office/drawing/2014/main" xmlns="" id="{B6E021C5-06C1-4819-AD92-337B8E050E66}"/>
            </a:ext>
          </a:extLst>
        </xdr:cNvPr>
        <xdr:cNvSpPr>
          <a:spLocks noChangeArrowheads="1"/>
        </xdr:cNvSpPr>
      </xdr:nvSpPr>
      <xdr:spPr bwMode="auto">
        <a:xfrm>
          <a:off x="2066925" y="1047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2</a:t>
          </a:r>
        </a:p>
      </xdr:txBody>
    </xdr:sp>
    <xdr:clientData/>
  </xdr:twoCellAnchor>
  <xdr:twoCellAnchor>
    <xdr:from>
      <xdr:col>3</xdr:col>
      <xdr:colOff>512445</xdr:colOff>
      <xdr:row>0</xdr:row>
      <xdr:rowOff>114300</xdr:rowOff>
    </xdr:from>
    <xdr:to>
      <xdr:col>4</xdr:col>
      <xdr:colOff>228985</xdr:colOff>
      <xdr:row>1</xdr:row>
      <xdr:rowOff>142576</xdr:rowOff>
    </xdr:to>
    <xdr:sp macro="" textlink="">
      <xdr:nvSpPr>
        <xdr:cNvPr id="12328" name="Oval 40">
          <a:hlinkClick xmlns:r="http://schemas.openxmlformats.org/officeDocument/2006/relationships" r:id="rId3"/>
          <a:extLst>
            <a:ext uri="{FF2B5EF4-FFF2-40B4-BE49-F238E27FC236}">
              <a16:creationId xmlns:a16="http://schemas.microsoft.com/office/drawing/2014/main" xmlns="" id="{91F01714-195F-4E52-A073-27CA0A90A93B}"/>
            </a:ext>
          </a:extLst>
        </xdr:cNvPr>
        <xdr:cNvSpPr>
          <a:spLocks noChangeArrowheads="1"/>
        </xdr:cNvSpPr>
      </xdr:nvSpPr>
      <xdr:spPr bwMode="auto">
        <a:xfrm>
          <a:off x="2324100"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3-1</a:t>
          </a:r>
        </a:p>
      </xdr:txBody>
    </xdr:sp>
    <xdr:clientData/>
  </xdr:twoCellAnchor>
  <xdr:twoCellAnchor>
    <xdr:from>
      <xdr:col>4</xdr:col>
      <xdr:colOff>253365</xdr:colOff>
      <xdr:row>0</xdr:row>
      <xdr:rowOff>114300</xdr:rowOff>
    </xdr:from>
    <xdr:to>
      <xdr:col>4</xdr:col>
      <xdr:colOff>511569</xdr:colOff>
      <xdr:row>1</xdr:row>
      <xdr:rowOff>142576</xdr:rowOff>
    </xdr:to>
    <xdr:sp macro="" textlink="">
      <xdr:nvSpPr>
        <xdr:cNvPr id="12329" name="Oval 41">
          <a:hlinkClick xmlns:r="http://schemas.openxmlformats.org/officeDocument/2006/relationships" r:id="rId4"/>
          <a:extLst>
            <a:ext uri="{FF2B5EF4-FFF2-40B4-BE49-F238E27FC236}">
              <a16:creationId xmlns:a16="http://schemas.microsoft.com/office/drawing/2014/main" xmlns="" id="{A805A580-FD2C-4757-8D18-E4AED7B85073}"/>
            </a:ext>
          </a:extLst>
        </xdr:cNvPr>
        <xdr:cNvSpPr>
          <a:spLocks noChangeArrowheads="1"/>
        </xdr:cNvSpPr>
      </xdr:nvSpPr>
      <xdr:spPr bwMode="auto">
        <a:xfrm>
          <a:off x="2590800"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3-2</a:t>
          </a:r>
        </a:p>
      </xdr:txBody>
    </xdr:sp>
    <xdr:clientData/>
  </xdr:twoCellAnchor>
  <xdr:twoCellAnchor>
    <xdr:from>
      <xdr:col>4</xdr:col>
      <xdr:colOff>509270</xdr:colOff>
      <xdr:row>0</xdr:row>
      <xdr:rowOff>114300</xdr:rowOff>
    </xdr:from>
    <xdr:to>
      <xdr:col>5</xdr:col>
      <xdr:colOff>229555</xdr:colOff>
      <xdr:row>1</xdr:row>
      <xdr:rowOff>142576</xdr:rowOff>
    </xdr:to>
    <xdr:sp macro="" textlink="">
      <xdr:nvSpPr>
        <xdr:cNvPr id="12330" name="Oval 42">
          <a:hlinkClick xmlns:r="http://schemas.openxmlformats.org/officeDocument/2006/relationships" r:id="rId5"/>
          <a:extLst>
            <a:ext uri="{FF2B5EF4-FFF2-40B4-BE49-F238E27FC236}">
              <a16:creationId xmlns:a16="http://schemas.microsoft.com/office/drawing/2014/main" xmlns="" id="{4B5B494B-7771-47FC-A0BB-D6B211D40285}"/>
            </a:ext>
          </a:extLst>
        </xdr:cNvPr>
        <xdr:cNvSpPr>
          <a:spLocks noChangeArrowheads="1"/>
        </xdr:cNvSpPr>
      </xdr:nvSpPr>
      <xdr:spPr bwMode="auto">
        <a:xfrm>
          <a:off x="2847975"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A</a:t>
          </a:r>
        </a:p>
      </xdr:txBody>
    </xdr:sp>
    <xdr:clientData/>
  </xdr:twoCellAnchor>
  <xdr:twoCellAnchor>
    <xdr:from>
      <xdr:col>5</xdr:col>
      <xdr:colOff>224790</xdr:colOff>
      <xdr:row>0</xdr:row>
      <xdr:rowOff>114300</xdr:rowOff>
    </xdr:from>
    <xdr:to>
      <xdr:col>5</xdr:col>
      <xdr:colOff>492103</xdr:colOff>
      <xdr:row>1</xdr:row>
      <xdr:rowOff>142576</xdr:rowOff>
    </xdr:to>
    <xdr:sp macro="" textlink="">
      <xdr:nvSpPr>
        <xdr:cNvPr id="12331" name="Oval 43">
          <a:hlinkClick xmlns:r="http://schemas.openxmlformats.org/officeDocument/2006/relationships" r:id="rId6"/>
          <a:extLst>
            <a:ext uri="{FF2B5EF4-FFF2-40B4-BE49-F238E27FC236}">
              <a16:creationId xmlns:a16="http://schemas.microsoft.com/office/drawing/2014/main" xmlns="" id="{752D79A6-5F9A-43D9-855E-F49F22356DD9}"/>
            </a:ext>
          </a:extLst>
        </xdr:cNvPr>
        <xdr:cNvSpPr>
          <a:spLocks noChangeArrowheads="1"/>
        </xdr:cNvSpPr>
      </xdr:nvSpPr>
      <xdr:spPr bwMode="auto">
        <a:xfrm>
          <a:off x="3105150"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B</a:t>
          </a:r>
        </a:p>
      </xdr:txBody>
    </xdr:sp>
    <xdr:clientData/>
  </xdr:twoCellAnchor>
  <xdr:twoCellAnchor>
    <xdr:from>
      <xdr:col>2</xdr:col>
      <xdr:colOff>278130</xdr:colOff>
      <xdr:row>0</xdr:row>
      <xdr:rowOff>114300</xdr:rowOff>
    </xdr:from>
    <xdr:to>
      <xdr:col>2</xdr:col>
      <xdr:colOff>506535</xdr:colOff>
      <xdr:row>1</xdr:row>
      <xdr:rowOff>142576</xdr:rowOff>
    </xdr:to>
    <xdr:sp macro="" textlink="">
      <xdr:nvSpPr>
        <xdr:cNvPr id="12333" name="Oval 45">
          <a:extLst>
            <a:ext uri="{FF2B5EF4-FFF2-40B4-BE49-F238E27FC236}">
              <a16:creationId xmlns:a16="http://schemas.microsoft.com/office/drawing/2014/main" xmlns="" id="{A03169DE-311E-4165-88F8-03119CFCF6DA}"/>
            </a:ext>
          </a:extLst>
        </xdr:cNvPr>
        <xdr:cNvSpPr>
          <a:spLocks noChangeArrowheads="1"/>
        </xdr:cNvSpPr>
      </xdr:nvSpPr>
      <xdr:spPr bwMode="auto">
        <a:xfrm>
          <a:off x="1552575" y="104775"/>
          <a:ext cx="238125" cy="200025"/>
        </a:xfrm>
        <a:prstGeom prst="ellipse">
          <a:avLst/>
        </a:prstGeom>
        <a:solidFill>
          <a:srgbClr val="008000"/>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FFFFFF"/>
              </a:solidFill>
              <a:latin typeface="Times New Roman"/>
              <a:cs typeface="Times New Roman"/>
            </a:rPr>
            <a:t>T</a:t>
          </a:r>
        </a:p>
      </xdr:txBody>
    </xdr:sp>
    <xdr:clientData/>
  </xdr:twoCellAnchor>
  <xdr:twoCellAnchor>
    <xdr:from>
      <xdr:col>5</xdr:col>
      <xdr:colOff>490220</xdr:colOff>
      <xdr:row>0</xdr:row>
      <xdr:rowOff>114300</xdr:rowOff>
    </xdr:from>
    <xdr:to>
      <xdr:col>6</xdr:col>
      <xdr:colOff>186916</xdr:colOff>
      <xdr:row>1</xdr:row>
      <xdr:rowOff>142576</xdr:rowOff>
    </xdr:to>
    <xdr:sp macro="" textlink="">
      <xdr:nvSpPr>
        <xdr:cNvPr id="12334" name="Oval 46">
          <a:hlinkClick xmlns:r="http://schemas.openxmlformats.org/officeDocument/2006/relationships" r:id="rId7"/>
          <a:extLst>
            <a:ext uri="{FF2B5EF4-FFF2-40B4-BE49-F238E27FC236}">
              <a16:creationId xmlns:a16="http://schemas.microsoft.com/office/drawing/2014/main" xmlns="" id="{12999F18-47DB-4DDB-B087-037316B3BCE0}"/>
            </a:ext>
          </a:extLst>
        </xdr:cNvPr>
        <xdr:cNvSpPr>
          <a:spLocks noChangeArrowheads="1"/>
        </xdr:cNvSpPr>
      </xdr:nvSpPr>
      <xdr:spPr bwMode="auto">
        <a:xfrm>
          <a:off x="3362325"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PF</a:t>
          </a:r>
        </a:p>
      </xdr:txBody>
    </xdr:sp>
    <xdr:clientData/>
  </xdr:twoCellAnchor>
  <xdr:twoCellAnchor>
    <xdr:from>
      <xdr:col>6</xdr:col>
      <xdr:colOff>193040</xdr:colOff>
      <xdr:row>0</xdr:row>
      <xdr:rowOff>114300</xdr:rowOff>
    </xdr:from>
    <xdr:to>
      <xdr:col>6</xdr:col>
      <xdr:colOff>440446</xdr:colOff>
      <xdr:row>1</xdr:row>
      <xdr:rowOff>142576</xdr:rowOff>
    </xdr:to>
    <xdr:sp macro="" textlink="">
      <xdr:nvSpPr>
        <xdr:cNvPr id="12335" name="Oval 47">
          <a:hlinkClick xmlns:r="http://schemas.openxmlformats.org/officeDocument/2006/relationships" r:id="rId8"/>
          <a:extLst>
            <a:ext uri="{FF2B5EF4-FFF2-40B4-BE49-F238E27FC236}">
              <a16:creationId xmlns:a16="http://schemas.microsoft.com/office/drawing/2014/main" xmlns="" id="{9CF9EC7F-49D1-452F-963E-C7273B396C70}"/>
            </a:ext>
          </a:extLst>
        </xdr:cNvPr>
        <xdr:cNvSpPr>
          <a:spLocks noChangeArrowheads="1"/>
        </xdr:cNvSpPr>
      </xdr:nvSpPr>
      <xdr:spPr bwMode="auto">
        <a:xfrm>
          <a:off x="3629025"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PJ</a:t>
          </a:r>
        </a:p>
      </xdr:txBody>
    </xdr:sp>
    <xdr:clientData/>
  </xdr:twoCellAnchor>
  <xdr:twoCellAnchor>
    <xdr:from>
      <xdr:col>0</xdr:col>
      <xdr:colOff>259715</xdr:colOff>
      <xdr:row>81</xdr:row>
      <xdr:rowOff>127000</xdr:rowOff>
    </xdr:from>
    <xdr:to>
      <xdr:col>2</xdr:col>
      <xdr:colOff>426076</xdr:colOff>
      <xdr:row>83</xdr:row>
      <xdr:rowOff>7158</xdr:rowOff>
    </xdr:to>
    <xdr:sp macro="" textlink="">
      <xdr:nvSpPr>
        <xdr:cNvPr id="12336" name="Text Box 48">
          <a:extLst>
            <a:ext uri="{FF2B5EF4-FFF2-40B4-BE49-F238E27FC236}">
              <a16:creationId xmlns:a16="http://schemas.microsoft.com/office/drawing/2014/main" xmlns="" id="{F7A497BB-A463-459D-99E4-0F4DB269E92D}"/>
            </a:ext>
          </a:extLst>
        </xdr:cNvPr>
        <xdr:cNvSpPr txBox="1">
          <a:spLocks noChangeArrowheads="1"/>
        </xdr:cNvSpPr>
      </xdr:nvSpPr>
      <xdr:spPr bwMode="auto">
        <a:xfrm>
          <a:off x="257175" y="12639675"/>
          <a:ext cx="1447800" cy="200025"/>
        </a:xfrm>
        <a:prstGeom prst="rect">
          <a:avLst/>
        </a:prstGeom>
        <a:noFill/>
        <a:ln w="9525">
          <a:noFill/>
          <a:miter lim="800000"/>
          <a:headEnd/>
          <a:tailEnd/>
        </a:ln>
      </xdr:spPr>
      <xdr:txBody>
        <a:bodyPr vertOverflow="clip" wrap="square" lIns="27432" tIns="22860" rIns="0" bIns="0" anchor="t" upright="1"/>
        <a:lstStyle/>
        <a:p>
          <a:pPr algn="l" rtl="0">
            <a:defRPr sz="1000"/>
          </a:pPr>
          <a:r>
            <a:rPr lang="lt-LT" sz="1000" b="0" i="0" u="none" strike="noStrike" baseline="0">
              <a:solidFill>
                <a:srgbClr val="008000"/>
              </a:solidFill>
              <a:latin typeface="Times New Roman"/>
              <a:cs typeface="Times New Roman"/>
            </a:rPr>
            <a:t>Turinys</a:t>
          </a:r>
        </a:p>
      </xdr:txBody>
    </xdr:sp>
    <xdr:clientData/>
  </xdr:twoCellAnchor>
  <xdr:twoCellAnchor>
    <xdr:from>
      <xdr:col>4</xdr:col>
      <xdr:colOff>328295</xdr:colOff>
      <xdr:row>80</xdr:row>
      <xdr:rowOff>0</xdr:rowOff>
    </xdr:from>
    <xdr:to>
      <xdr:col>6</xdr:col>
      <xdr:colOff>366497</xdr:colOff>
      <xdr:row>82</xdr:row>
      <xdr:rowOff>63368</xdr:rowOff>
    </xdr:to>
    <xdr:sp macro="" textlink="">
      <xdr:nvSpPr>
        <xdr:cNvPr id="12337" name="AutoShape 49">
          <a:hlinkClick xmlns:r="http://schemas.openxmlformats.org/officeDocument/2006/relationships" r:id="rId1"/>
          <a:extLst>
            <a:ext uri="{FF2B5EF4-FFF2-40B4-BE49-F238E27FC236}">
              <a16:creationId xmlns:a16="http://schemas.microsoft.com/office/drawing/2014/main" xmlns="" id="{6887BD1C-0A38-4203-84F4-41EBB11E837E}"/>
            </a:ext>
          </a:extLst>
        </xdr:cNvPr>
        <xdr:cNvSpPr>
          <a:spLocks noChangeArrowheads="1"/>
        </xdr:cNvSpPr>
      </xdr:nvSpPr>
      <xdr:spPr bwMode="auto">
        <a:xfrm>
          <a:off x="2647950" y="12344400"/>
          <a:ext cx="1162050" cy="400050"/>
        </a:xfrm>
        <a:prstGeom prst="rightArrow">
          <a:avLst>
            <a:gd name="adj1" fmla="val 48389"/>
            <a:gd name="adj2" fmla="val 83472"/>
          </a:avLst>
        </a:prstGeom>
        <a:solidFill>
          <a:srgbClr val="008000"/>
        </a:solidFill>
        <a:ln w="9525">
          <a:noFill/>
          <a:miter lim="800000"/>
          <a:headEnd/>
          <a:tailEnd/>
        </a:ln>
        <a:effectLst>
          <a:prstShdw prst="shdw17" dist="17961" dir="2700000">
            <a:srgbClr val="008000">
              <a:gamma/>
              <a:shade val="60000"/>
              <a:invGamma/>
            </a:srgbClr>
          </a:prstShdw>
        </a:effectLst>
      </xdr:spPr>
      <xdr:txBody>
        <a:bodyPr vertOverflow="clip" wrap="square" lIns="27432" tIns="22860" rIns="0" bIns="0" anchor="t" upright="1"/>
        <a:lstStyle/>
        <a:p>
          <a:pPr algn="l" rtl="0">
            <a:defRPr sz="1000"/>
          </a:pPr>
          <a:r>
            <a:rPr lang="lt-LT" sz="1000" b="1" i="0" u="none" strike="noStrike" baseline="0">
              <a:solidFill>
                <a:srgbClr val="FFFFFF"/>
              </a:solidFill>
              <a:latin typeface="Times New Roman"/>
              <a:cs typeface="Times New Roman"/>
            </a:rPr>
            <a:t>PEREITI TOLIAU</a:t>
          </a:r>
        </a:p>
      </xdr:txBody>
    </xdr:sp>
    <xdr:clientData/>
  </xdr:twoCellAnchor>
  <xdr:twoCellAnchor>
    <xdr:from>
      <xdr:col>1</xdr:col>
      <xdr:colOff>6350</xdr:colOff>
      <xdr:row>80</xdr:row>
      <xdr:rowOff>98425</xdr:rowOff>
    </xdr:from>
    <xdr:to>
      <xdr:col>1</xdr:col>
      <xdr:colOff>258932</xdr:colOff>
      <xdr:row>81</xdr:row>
      <xdr:rowOff>143300</xdr:rowOff>
    </xdr:to>
    <xdr:sp macro="" textlink="">
      <xdr:nvSpPr>
        <xdr:cNvPr id="12338" name="Oval 50">
          <a:hlinkClick xmlns:r="http://schemas.openxmlformats.org/officeDocument/2006/relationships" r:id="rId1"/>
          <a:extLst>
            <a:ext uri="{FF2B5EF4-FFF2-40B4-BE49-F238E27FC236}">
              <a16:creationId xmlns:a16="http://schemas.microsoft.com/office/drawing/2014/main" xmlns="" id="{9F1A1A10-9067-4589-843D-A662EE9089CA}"/>
            </a:ext>
          </a:extLst>
        </xdr:cNvPr>
        <xdr:cNvSpPr>
          <a:spLocks noChangeArrowheads="1"/>
        </xdr:cNvSpPr>
      </xdr:nvSpPr>
      <xdr:spPr bwMode="auto">
        <a:xfrm>
          <a:off x="533400" y="124491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1</a:t>
          </a:r>
        </a:p>
      </xdr:txBody>
    </xdr:sp>
    <xdr:clientData/>
  </xdr:twoCellAnchor>
  <xdr:twoCellAnchor>
    <xdr:from>
      <xdr:col>1</xdr:col>
      <xdr:colOff>268605</xdr:colOff>
      <xdr:row>80</xdr:row>
      <xdr:rowOff>98425</xdr:rowOff>
    </xdr:from>
    <xdr:to>
      <xdr:col>1</xdr:col>
      <xdr:colOff>519674</xdr:colOff>
      <xdr:row>81</xdr:row>
      <xdr:rowOff>143300</xdr:rowOff>
    </xdr:to>
    <xdr:sp macro="" textlink="">
      <xdr:nvSpPr>
        <xdr:cNvPr id="12339" name="Oval 51">
          <a:hlinkClick xmlns:r="http://schemas.openxmlformats.org/officeDocument/2006/relationships" r:id="rId2"/>
          <a:extLst>
            <a:ext uri="{FF2B5EF4-FFF2-40B4-BE49-F238E27FC236}">
              <a16:creationId xmlns:a16="http://schemas.microsoft.com/office/drawing/2014/main" xmlns="" id="{BBFA2431-FF72-4D87-A083-80EE44A684EB}"/>
            </a:ext>
          </a:extLst>
        </xdr:cNvPr>
        <xdr:cNvSpPr>
          <a:spLocks noChangeArrowheads="1"/>
        </xdr:cNvSpPr>
      </xdr:nvSpPr>
      <xdr:spPr bwMode="auto">
        <a:xfrm>
          <a:off x="790575" y="124491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2</a:t>
          </a:r>
        </a:p>
      </xdr:txBody>
    </xdr:sp>
    <xdr:clientData/>
  </xdr:twoCellAnchor>
  <xdr:twoCellAnchor>
    <xdr:from>
      <xdr:col>1</xdr:col>
      <xdr:colOff>527685</xdr:colOff>
      <xdr:row>80</xdr:row>
      <xdr:rowOff>98425</xdr:rowOff>
    </xdr:from>
    <xdr:to>
      <xdr:col>1</xdr:col>
      <xdr:colOff>763605</xdr:colOff>
      <xdr:row>81</xdr:row>
      <xdr:rowOff>143300</xdr:rowOff>
    </xdr:to>
    <xdr:sp macro="" textlink="">
      <xdr:nvSpPr>
        <xdr:cNvPr id="12340" name="Oval 52">
          <a:hlinkClick xmlns:r="http://schemas.openxmlformats.org/officeDocument/2006/relationships" r:id="rId3"/>
          <a:extLst>
            <a:ext uri="{FF2B5EF4-FFF2-40B4-BE49-F238E27FC236}">
              <a16:creationId xmlns:a16="http://schemas.microsoft.com/office/drawing/2014/main" xmlns="" id="{C6E4D9EF-36C7-4C50-A61E-5A0CFE411E7C}"/>
            </a:ext>
          </a:extLst>
        </xdr:cNvPr>
        <xdr:cNvSpPr>
          <a:spLocks noChangeArrowheads="1"/>
        </xdr:cNvSpPr>
      </xdr:nvSpPr>
      <xdr:spPr bwMode="auto">
        <a:xfrm>
          <a:off x="1047750" y="124491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3-1</a:t>
          </a:r>
        </a:p>
      </xdr:txBody>
    </xdr:sp>
    <xdr:clientData/>
  </xdr:twoCellAnchor>
  <xdr:twoCellAnchor>
    <xdr:from>
      <xdr:col>2</xdr:col>
      <xdr:colOff>46990</xdr:colOff>
      <xdr:row>80</xdr:row>
      <xdr:rowOff>98425</xdr:rowOff>
    </xdr:from>
    <xdr:to>
      <xdr:col>2</xdr:col>
      <xdr:colOff>275246</xdr:colOff>
      <xdr:row>81</xdr:row>
      <xdr:rowOff>143300</xdr:rowOff>
    </xdr:to>
    <xdr:sp macro="" textlink="">
      <xdr:nvSpPr>
        <xdr:cNvPr id="12341" name="Oval 53">
          <a:hlinkClick xmlns:r="http://schemas.openxmlformats.org/officeDocument/2006/relationships" r:id="rId4"/>
          <a:extLst>
            <a:ext uri="{FF2B5EF4-FFF2-40B4-BE49-F238E27FC236}">
              <a16:creationId xmlns:a16="http://schemas.microsoft.com/office/drawing/2014/main" xmlns="" id="{E9CF84F2-AB27-4B07-B3DE-6CBE7F520794}"/>
            </a:ext>
          </a:extLst>
        </xdr:cNvPr>
        <xdr:cNvSpPr>
          <a:spLocks noChangeArrowheads="1"/>
        </xdr:cNvSpPr>
      </xdr:nvSpPr>
      <xdr:spPr bwMode="auto">
        <a:xfrm>
          <a:off x="1314450" y="124491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3-2</a:t>
          </a:r>
        </a:p>
      </xdr:txBody>
    </xdr:sp>
    <xdr:clientData/>
  </xdr:twoCellAnchor>
  <xdr:twoCellAnchor>
    <xdr:from>
      <xdr:col>2</xdr:col>
      <xdr:colOff>301625</xdr:colOff>
      <xdr:row>80</xdr:row>
      <xdr:rowOff>98425</xdr:rowOff>
    </xdr:from>
    <xdr:to>
      <xdr:col>2</xdr:col>
      <xdr:colOff>531760</xdr:colOff>
      <xdr:row>81</xdr:row>
      <xdr:rowOff>143300</xdr:rowOff>
    </xdr:to>
    <xdr:sp macro="" textlink="">
      <xdr:nvSpPr>
        <xdr:cNvPr id="12342" name="Oval 54">
          <a:hlinkClick xmlns:r="http://schemas.openxmlformats.org/officeDocument/2006/relationships" r:id="rId5"/>
          <a:extLst>
            <a:ext uri="{FF2B5EF4-FFF2-40B4-BE49-F238E27FC236}">
              <a16:creationId xmlns:a16="http://schemas.microsoft.com/office/drawing/2014/main" xmlns="" id="{B3D63801-352F-4440-A12A-A8E261605D9D}"/>
            </a:ext>
          </a:extLst>
        </xdr:cNvPr>
        <xdr:cNvSpPr>
          <a:spLocks noChangeArrowheads="1"/>
        </xdr:cNvSpPr>
      </xdr:nvSpPr>
      <xdr:spPr bwMode="auto">
        <a:xfrm>
          <a:off x="1571625" y="124491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A</a:t>
          </a:r>
        </a:p>
      </xdr:txBody>
    </xdr:sp>
    <xdr:clientData/>
  </xdr:twoCellAnchor>
  <xdr:twoCellAnchor>
    <xdr:from>
      <xdr:col>3</xdr:col>
      <xdr:colOff>15875</xdr:colOff>
      <xdr:row>80</xdr:row>
      <xdr:rowOff>98425</xdr:rowOff>
    </xdr:from>
    <xdr:to>
      <xdr:col>3</xdr:col>
      <xdr:colOff>270322</xdr:colOff>
      <xdr:row>81</xdr:row>
      <xdr:rowOff>143300</xdr:rowOff>
    </xdr:to>
    <xdr:sp macro="" textlink="">
      <xdr:nvSpPr>
        <xdr:cNvPr id="12343" name="Oval 55">
          <a:hlinkClick xmlns:r="http://schemas.openxmlformats.org/officeDocument/2006/relationships" r:id="rId6"/>
          <a:extLst>
            <a:ext uri="{FF2B5EF4-FFF2-40B4-BE49-F238E27FC236}">
              <a16:creationId xmlns:a16="http://schemas.microsoft.com/office/drawing/2014/main" xmlns="" id="{FAADF998-668A-4B36-8DDD-7A3FBE73D92C}"/>
            </a:ext>
          </a:extLst>
        </xdr:cNvPr>
        <xdr:cNvSpPr>
          <a:spLocks noChangeArrowheads="1"/>
        </xdr:cNvSpPr>
      </xdr:nvSpPr>
      <xdr:spPr bwMode="auto">
        <a:xfrm>
          <a:off x="1828800" y="124491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B</a:t>
          </a:r>
        </a:p>
      </xdr:txBody>
    </xdr:sp>
    <xdr:clientData/>
  </xdr:twoCellAnchor>
  <xdr:twoCellAnchor>
    <xdr:from>
      <xdr:col>0</xdr:col>
      <xdr:colOff>300355</xdr:colOff>
      <xdr:row>80</xdr:row>
      <xdr:rowOff>98425</xdr:rowOff>
    </xdr:from>
    <xdr:to>
      <xdr:col>1</xdr:col>
      <xdr:colOff>1693</xdr:colOff>
      <xdr:row>81</xdr:row>
      <xdr:rowOff>143300</xdr:rowOff>
    </xdr:to>
    <xdr:sp macro="" textlink="">
      <xdr:nvSpPr>
        <xdr:cNvPr id="12344" name="Oval 56">
          <a:extLst>
            <a:ext uri="{FF2B5EF4-FFF2-40B4-BE49-F238E27FC236}">
              <a16:creationId xmlns:a16="http://schemas.microsoft.com/office/drawing/2014/main" xmlns="" id="{13ED3253-C31B-46CB-9261-65031F64B939}"/>
            </a:ext>
          </a:extLst>
        </xdr:cNvPr>
        <xdr:cNvSpPr>
          <a:spLocks noChangeArrowheads="1"/>
        </xdr:cNvSpPr>
      </xdr:nvSpPr>
      <xdr:spPr bwMode="auto">
        <a:xfrm>
          <a:off x="276225" y="12449175"/>
          <a:ext cx="238125" cy="200025"/>
        </a:xfrm>
        <a:prstGeom prst="ellipse">
          <a:avLst/>
        </a:prstGeom>
        <a:solidFill>
          <a:srgbClr val="008000"/>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FFFFFF"/>
              </a:solidFill>
              <a:latin typeface="Times New Roman"/>
              <a:cs typeface="Times New Roman"/>
            </a:rPr>
            <a:t>T</a:t>
          </a:r>
        </a:p>
      </xdr:txBody>
    </xdr:sp>
    <xdr:clientData/>
  </xdr:twoCellAnchor>
  <xdr:twoCellAnchor>
    <xdr:from>
      <xdr:col>3</xdr:col>
      <xdr:colOff>278130</xdr:colOff>
      <xdr:row>80</xdr:row>
      <xdr:rowOff>98425</xdr:rowOff>
    </xdr:from>
    <xdr:to>
      <xdr:col>3</xdr:col>
      <xdr:colOff>506535</xdr:colOff>
      <xdr:row>81</xdr:row>
      <xdr:rowOff>143300</xdr:rowOff>
    </xdr:to>
    <xdr:sp macro="" textlink="">
      <xdr:nvSpPr>
        <xdr:cNvPr id="12345" name="Oval 57">
          <a:hlinkClick xmlns:r="http://schemas.openxmlformats.org/officeDocument/2006/relationships" r:id="rId7"/>
          <a:extLst>
            <a:ext uri="{FF2B5EF4-FFF2-40B4-BE49-F238E27FC236}">
              <a16:creationId xmlns:a16="http://schemas.microsoft.com/office/drawing/2014/main" xmlns="" id="{2D4F145F-DA87-4237-9564-DDDA1F22613E}"/>
            </a:ext>
          </a:extLst>
        </xdr:cNvPr>
        <xdr:cNvSpPr>
          <a:spLocks noChangeArrowheads="1"/>
        </xdr:cNvSpPr>
      </xdr:nvSpPr>
      <xdr:spPr bwMode="auto">
        <a:xfrm>
          <a:off x="2085975" y="124491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PF</a:t>
          </a:r>
        </a:p>
      </xdr:txBody>
    </xdr:sp>
    <xdr:clientData/>
  </xdr:twoCellAnchor>
  <xdr:twoCellAnchor>
    <xdr:from>
      <xdr:col>4</xdr:col>
      <xdr:colOff>22225</xdr:colOff>
      <xdr:row>80</xdr:row>
      <xdr:rowOff>98425</xdr:rowOff>
    </xdr:from>
    <xdr:to>
      <xdr:col>4</xdr:col>
      <xdr:colOff>252649</xdr:colOff>
      <xdr:row>81</xdr:row>
      <xdr:rowOff>143300</xdr:rowOff>
    </xdr:to>
    <xdr:sp macro="" textlink="">
      <xdr:nvSpPr>
        <xdr:cNvPr id="12346" name="Oval 58">
          <a:hlinkClick xmlns:r="http://schemas.openxmlformats.org/officeDocument/2006/relationships" r:id="rId8"/>
          <a:extLst>
            <a:ext uri="{FF2B5EF4-FFF2-40B4-BE49-F238E27FC236}">
              <a16:creationId xmlns:a16="http://schemas.microsoft.com/office/drawing/2014/main" xmlns="" id="{2DEECE5C-F1DA-4725-9D8B-ECD621479210}"/>
            </a:ext>
          </a:extLst>
        </xdr:cNvPr>
        <xdr:cNvSpPr>
          <a:spLocks noChangeArrowheads="1"/>
        </xdr:cNvSpPr>
      </xdr:nvSpPr>
      <xdr:spPr bwMode="auto">
        <a:xfrm>
          <a:off x="2352675" y="124491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PJ</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90170</xdr:colOff>
      <xdr:row>1</xdr:row>
      <xdr:rowOff>142875</xdr:rowOff>
    </xdr:from>
    <xdr:to>
      <xdr:col>29</xdr:col>
      <xdr:colOff>74971</xdr:colOff>
      <xdr:row>3</xdr:row>
      <xdr:rowOff>1348</xdr:rowOff>
    </xdr:to>
    <xdr:sp macro="" textlink="">
      <xdr:nvSpPr>
        <xdr:cNvPr id="18438" name="Text Box 6">
          <a:extLst>
            <a:ext uri="{FF2B5EF4-FFF2-40B4-BE49-F238E27FC236}">
              <a16:creationId xmlns:a16="http://schemas.microsoft.com/office/drawing/2014/main" xmlns="" id="{5D3D9213-E817-4159-A0BF-A8BA122B3459}"/>
            </a:ext>
          </a:extLst>
        </xdr:cNvPr>
        <xdr:cNvSpPr txBox="1">
          <a:spLocks noChangeArrowheads="1"/>
        </xdr:cNvSpPr>
      </xdr:nvSpPr>
      <xdr:spPr bwMode="auto">
        <a:xfrm>
          <a:off x="3705225" y="304800"/>
          <a:ext cx="1895475"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lt-LT" sz="900" b="0" i="0" u="none" strike="noStrike" baseline="0">
              <a:solidFill>
                <a:srgbClr val="008000"/>
              </a:solidFill>
              <a:latin typeface="Times New Roman"/>
              <a:cs typeface="Times New Roman"/>
            </a:rPr>
            <a:t>Paraiška paskolai (juridiniam asmeniui)</a:t>
          </a:r>
        </a:p>
      </xdr:txBody>
    </xdr:sp>
    <xdr:clientData/>
  </xdr:twoCellAnchor>
  <xdr:twoCellAnchor>
    <xdr:from>
      <xdr:col>9</xdr:col>
      <xdr:colOff>184785</xdr:colOff>
      <xdr:row>0</xdr:row>
      <xdr:rowOff>114300</xdr:rowOff>
    </xdr:from>
    <xdr:to>
      <xdr:col>11</xdr:col>
      <xdr:colOff>36012</xdr:colOff>
      <xdr:row>1</xdr:row>
      <xdr:rowOff>142620</xdr:rowOff>
    </xdr:to>
    <xdr:sp macro="" textlink="">
      <xdr:nvSpPr>
        <xdr:cNvPr id="18477" name="Oval 45">
          <a:hlinkClick xmlns:r="http://schemas.openxmlformats.org/officeDocument/2006/relationships" r:id="rId1"/>
          <a:extLst>
            <a:ext uri="{FF2B5EF4-FFF2-40B4-BE49-F238E27FC236}">
              <a16:creationId xmlns:a16="http://schemas.microsoft.com/office/drawing/2014/main" xmlns="" id="{911AA7A5-2BD0-40B5-9CB9-1EF739A919E1}"/>
            </a:ext>
          </a:extLst>
        </xdr:cNvPr>
        <xdr:cNvSpPr>
          <a:spLocks noChangeArrowheads="1"/>
        </xdr:cNvSpPr>
      </xdr:nvSpPr>
      <xdr:spPr bwMode="auto">
        <a:xfrm>
          <a:off x="1885950" y="1047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1</a:t>
          </a:r>
        </a:p>
      </xdr:txBody>
    </xdr:sp>
    <xdr:clientData/>
  </xdr:twoCellAnchor>
  <xdr:twoCellAnchor>
    <xdr:from>
      <xdr:col>11</xdr:col>
      <xdr:colOff>51435</xdr:colOff>
      <xdr:row>0</xdr:row>
      <xdr:rowOff>114300</xdr:rowOff>
    </xdr:from>
    <xdr:to>
      <xdr:col>12</xdr:col>
      <xdr:colOff>92506</xdr:colOff>
      <xdr:row>1</xdr:row>
      <xdr:rowOff>142620</xdr:rowOff>
    </xdr:to>
    <xdr:sp macro="" textlink="">
      <xdr:nvSpPr>
        <xdr:cNvPr id="18478" name="Oval 46">
          <a:hlinkClick xmlns:r="http://schemas.openxmlformats.org/officeDocument/2006/relationships" r:id="rId2"/>
          <a:extLst>
            <a:ext uri="{FF2B5EF4-FFF2-40B4-BE49-F238E27FC236}">
              <a16:creationId xmlns:a16="http://schemas.microsoft.com/office/drawing/2014/main" xmlns="" id="{3039D2FE-F29B-4F1C-BD3E-42988897C5D0}"/>
            </a:ext>
          </a:extLst>
        </xdr:cNvPr>
        <xdr:cNvSpPr>
          <a:spLocks noChangeArrowheads="1"/>
        </xdr:cNvSpPr>
      </xdr:nvSpPr>
      <xdr:spPr bwMode="auto">
        <a:xfrm>
          <a:off x="2143125" y="1047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2</a:t>
          </a:r>
        </a:p>
      </xdr:txBody>
    </xdr:sp>
    <xdr:clientData/>
  </xdr:twoCellAnchor>
  <xdr:twoCellAnchor>
    <xdr:from>
      <xdr:col>12</xdr:col>
      <xdr:colOff>128270</xdr:colOff>
      <xdr:row>0</xdr:row>
      <xdr:rowOff>114300</xdr:rowOff>
    </xdr:from>
    <xdr:to>
      <xdr:col>13</xdr:col>
      <xdr:colOff>178293</xdr:colOff>
      <xdr:row>1</xdr:row>
      <xdr:rowOff>142620</xdr:rowOff>
    </xdr:to>
    <xdr:sp macro="" textlink="">
      <xdr:nvSpPr>
        <xdr:cNvPr id="18479" name="Oval 47">
          <a:hlinkClick xmlns:r="http://schemas.openxmlformats.org/officeDocument/2006/relationships" r:id="rId3"/>
          <a:extLst>
            <a:ext uri="{FF2B5EF4-FFF2-40B4-BE49-F238E27FC236}">
              <a16:creationId xmlns:a16="http://schemas.microsoft.com/office/drawing/2014/main" xmlns="" id="{098BC763-D867-4A7F-B3AE-5EBBED492B26}"/>
            </a:ext>
          </a:extLst>
        </xdr:cNvPr>
        <xdr:cNvSpPr>
          <a:spLocks noChangeArrowheads="1"/>
        </xdr:cNvSpPr>
      </xdr:nvSpPr>
      <xdr:spPr bwMode="auto">
        <a:xfrm>
          <a:off x="2400300"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3-1</a:t>
          </a:r>
        </a:p>
      </xdr:txBody>
    </xdr:sp>
    <xdr:clientData/>
  </xdr:twoCellAnchor>
  <xdr:twoCellAnchor>
    <xdr:from>
      <xdr:col>13</xdr:col>
      <xdr:colOff>189643</xdr:colOff>
      <xdr:row>0</xdr:row>
      <xdr:rowOff>114300</xdr:rowOff>
    </xdr:from>
    <xdr:to>
      <xdr:col>15</xdr:col>
      <xdr:colOff>48154</xdr:colOff>
      <xdr:row>1</xdr:row>
      <xdr:rowOff>142620</xdr:rowOff>
    </xdr:to>
    <xdr:sp macro="" textlink="">
      <xdr:nvSpPr>
        <xdr:cNvPr id="18480" name="Oval 48">
          <a:hlinkClick xmlns:r="http://schemas.openxmlformats.org/officeDocument/2006/relationships" r:id="rId4"/>
          <a:extLst>
            <a:ext uri="{FF2B5EF4-FFF2-40B4-BE49-F238E27FC236}">
              <a16:creationId xmlns:a16="http://schemas.microsoft.com/office/drawing/2014/main" xmlns="" id="{8EF750FC-A143-401C-8C7F-28FF5C55B7C0}"/>
            </a:ext>
          </a:extLst>
        </xdr:cNvPr>
        <xdr:cNvSpPr>
          <a:spLocks noChangeArrowheads="1"/>
        </xdr:cNvSpPr>
      </xdr:nvSpPr>
      <xdr:spPr bwMode="auto">
        <a:xfrm>
          <a:off x="2667000"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3-2</a:t>
          </a:r>
        </a:p>
      </xdr:txBody>
    </xdr:sp>
    <xdr:clientData/>
  </xdr:twoCellAnchor>
  <xdr:twoCellAnchor>
    <xdr:from>
      <xdr:col>15</xdr:col>
      <xdr:colOff>59690</xdr:colOff>
      <xdr:row>0</xdr:row>
      <xdr:rowOff>114300</xdr:rowOff>
    </xdr:from>
    <xdr:to>
      <xdr:col>16</xdr:col>
      <xdr:colOff>123517</xdr:colOff>
      <xdr:row>1</xdr:row>
      <xdr:rowOff>142620</xdr:rowOff>
    </xdr:to>
    <xdr:sp macro="" textlink="">
      <xdr:nvSpPr>
        <xdr:cNvPr id="18481" name="Oval 49">
          <a:hlinkClick xmlns:r="http://schemas.openxmlformats.org/officeDocument/2006/relationships" r:id="rId5"/>
          <a:extLst>
            <a:ext uri="{FF2B5EF4-FFF2-40B4-BE49-F238E27FC236}">
              <a16:creationId xmlns:a16="http://schemas.microsoft.com/office/drawing/2014/main" xmlns="" id="{F2F75C7F-542E-4A16-9DA2-767A0F8B92C9}"/>
            </a:ext>
          </a:extLst>
        </xdr:cNvPr>
        <xdr:cNvSpPr>
          <a:spLocks noChangeArrowheads="1"/>
        </xdr:cNvSpPr>
      </xdr:nvSpPr>
      <xdr:spPr bwMode="auto">
        <a:xfrm>
          <a:off x="2924175"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A</a:t>
          </a:r>
        </a:p>
      </xdr:txBody>
    </xdr:sp>
    <xdr:clientData/>
  </xdr:twoCellAnchor>
  <xdr:twoCellAnchor>
    <xdr:from>
      <xdr:col>16</xdr:col>
      <xdr:colOff>126365</xdr:colOff>
      <xdr:row>0</xdr:row>
      <xdr:rowOff>114300</xdr:rowOff>
    </xdr:from>
    <xdr:to>
      <xdr:col>18</xdr:col>
      <xdr:colOff>2379</xdr:colOff>
      <xdr:row>1</xdr:row>
      <xdr:rowOff>142620</xdr:rowOff>
    </xdr:to>
    <xdr:sp macro="" textlink="">
      <xdr:nvSpPr>
        <xdr:cNvPr id="18482" name="Oval 50">
          <a:hlinkClick xmlns:r="http://schemas.openxmlformats.org/officeDocument/2006/relationships" r:id="rId6"/>
          <a:extLst>
            <a:ext uri="{FF2B5EF4-FFF2-40B4-BE49-F238E27FC236}">
              <a16:creationId xmlns:a16="http://schemas.microsoft.com/office/drawing/2014/main" xmlns="" id="{3249E322-E331-4BFD-AC5D-0CED6B1BFDB2}"/>
            </a:ext>
          </a:extLst>
        </xdr:cNvPr>
        <xdr:cNvSpPr>
          <a:spLocks noChangeArrowheads="1"/>
        </xdr:cNvSpPr>
      </xdr:nvSpPr>
      <xdr:spPr bwMode="auto">
        <a:xfrm>
          <a:off x="3181350"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B</a:t>
          </a:r>
        </a:p>
      </xdr:txBody>
    </xdr:sp>
    <xdr:clientData/>
  </xdr:twoCellAnchor>
  <xdr:twoCellAnchor>
    <xdr:from>
      <xdr:col>2</xdr:col>
      <xdr:colOff>106680</xdr:colOff>
      <xdr:row>0</xdr:row>
      <xdr:rowOff>0</xdr:rowOff>
    </xdr:from>
    <xdr:to>
      <xdr:col>8</xdr:col>
      <xdr:colOff>48492</xdr:colOff>
      <xdr:row>2</xdr:row>
      <xdr:rowOff>73545</xdr:rowOff>
    </xdr:to>
    <xdr:sp macro="" textlink="">
      <xdr:nvSpPr>
        <xdr:cNvPr id="18483" name="AutoShape 51">
          <a:hlinkClick xmlns:r="http://schemas.openxmlformats.org/officeDocument/2006/relationships" r:id="rId7"/>
          <a:extLst>
            <a:ext uri="{FF2B5EF4-FFF2-40B4-BE49-F238E27FC236}">
              <a16:creationId xmlns:a16="http://schemas.microsoft.com/office/drawing/2014/main" xmlns="" id="{C32E3E5F-206B-46BA-B52E-96FAF38B00BC}"/>
            </a:ext>
          </a:extLst>
        </xdr:cNvPr>
        <xdr:cNvSpPr>
          <a:spLocks noChangeArrowheads="1"/>
        </xdr:cNvSpPr>
      </xdr:nvSpPr>
      <xdr:spPr bwMode="auto">
        <a:xfrm>
          <a:off x="485775" y="0"/>
          <a:ext cx="1085850" cy="400050"/>
        </a:xfrm>
        <a:prstGeom prst="leftArrow">
          <a:avLst>
            <a:gd name="adj1" fmla="val 47620"/>
            <a:gd name="adj2" fmla="val 77282"/>
          </a:avLst>
        </a:prstGeom>
        <a:solidFill>
          <a:srgbClr val="008000"/>
        </a:solidFill>
        <a:ln w="9525" algn="ctr">
          <a:noFill/>
          <a:miter lim="800000"/>
          <a:headEnd/>
          <a:tailEnd/>
        </a:ln>
        <a:effectLst>
          <a:prstShdw prst="shdw17" dist="17961" dir="2700000">
            <a:srgbClr val="008000">
              <a:gamma/>
              <a:shade val="60000"/>
              <a:invGamma/>
            </a:srgbClr>
          </a:prstShdw>
        </a:effectLst>
      </xdr:spPr>
      <xdr:txBody>
        <a:bodyPr vertOverflow="clip" wrap="square" lIns="0" tIns="22860" rIns="27432" bIns="22860" anchor="ctr" upright="1"/>
        <a:lstStyle/>
        <a:p>
          <a:pPr algn="r" rtl="0">
            <a:defRPr sz="1000"/>
          </a:pPr>
          <a:r>
            <a:rPr lang="lt-LT" sz="1000" b="1" i="0" u="none" strike="noStrike" baseline="0">
              <a:solidFill>
                <a:srgbClr val="FFFFFF"/>
              </a:solidFill>
              <a:latin typeface="Times New Roman"/>
              <a:cs typeface="Times New Roman"/>
            </a:rPr>
            <a:t>GRĮŽTI ATGAL</a:t>
          </a:r>
        </a:p>
      </xdr:txBody>
    </xdr:sp>
    <xdr:clientData/>
  </xdr:twoCellAnchor>
  <xdr:twoCellAnchor>
    <xdr:from>
      <xdr:col>8</xdr:col>
      <xdr:colOff>106680</xdr:colOff>
      <xdr:row>0</xdr:row>
      <xdr:rowOff>114300</xdr:rowOff>
    </xdr:from>
    <xdr:to>
      <xdr:col>9</xdr:col>
      <xdr:colOff>150520</xdr:colOff>
      <xdr:row>1</xdr:row>
      <xdr:rowOff>142620</xdr:rowOff>
    </xdr:to>
    <xdr:sp macro="" textlink="">
      <xdr:nvSpPr>
        <xdr:cNvPr id="18484" name="Oval 52">
          <a:hlinkClick xmlns:r="http://schemas.openxmlformats.org/officeDocument/2006/relationships" r:id="rId8"/>
          <a:extLst>
            <a:ext uri="{FF2B5EF4-FFF2-40B4-BE49-F238E27FC236}">
              <a16:creationId xmlns:a16="http://schemas.microsoft.com/office/drawing/2014/main" xmlns="" id="{61E1EF6F-50BA-4D7D-8F56-E013E511EC87}"/>
            </a:ext>
          </a:extLst>
        </xdr:cNvPr>
        <xdr:cNvSpPr>
          <a:spLocks noChangeArrowheads="1"/>
        </xdr:cNvSpPr>
      </xdr:nvSpPr>
      <xdr:spPr bwMode="auto">
        <a:xfrm>
          <a:off x="1628775" y="1047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T</a:t>
          </a:r>
        </a:p>
      </xdr:txBody>
    </xdr:sp>
    <xdr:clientData/>
  </xdr:twoCellAnchor>
  <xdr:twoCellAnchor>
    <xdr:from>
      <xdr:col>18</xdr:col>
      <xdr:colOff>6350</xdr:colOff>
      <xdr:row>0</xdr:row>
      <xdr:rowOff>114300</xdr:rowOff>
    </xdr:from>
    <xdr:to>
      <xdr:col>19</xdr:col>
      <xdr:colOff>49252</xdr:colOff>
      <xdr:row>1</xdr:row>
      <xdr:rowOff>142620</xdr:rowOff>
    </xdr:to>
    <xdr:sp macro="" textlink="">
      <xdr:nvSpPr>
        <xdr:cNvPr id="18485" name="Oval 53">
          <a:hlinkClick xmlns:r="http://schemas.openxmlformats.org/officeDocument/2006/relationships" r:id="rId7"/>
          <a:extLst>
            <a:ext uri="{FF2B5EF4-FFF2-40B4-BE49-F238E27FC236}">
              <a16:creationId xmlns:a16="http://schemas.microsoft.com/office/drawing/2014/main" xmlns="" id="{30D32256-43D7-4D68-A282-F71A46C5672F}"/>
            </a:ext>
          </a:extLst>
        </xdr:cNvPr>
        <xdr:cNvSpPr>
          <a:spLocks noChangeArrowheads="1"/>
        </xdr:cNvSpPr>
      </xdr:nvSpPr>
      <xdr:spPr bwMode="auto">
        <a:xfrm>
          <a:off x="3438525"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PF</a:t>
          </a:r>
        </a:p>
      </xdr:txBody>
    </xdr:sp>
    <xdr:clientData/>
  </xdr:twoCellAnchor>
  <xdr:twoCellAnchor>
    <xdr:from>
      <xdr:col>19</xdr:col>
      <xdr:colOff>90170</xdr:colOff>
      <xdr:row>0</xdr:row>
      <xdr:rowOff>114300</xdr:rowOff>
    </xdr:from>
    <xdr:to>
      <xdr:col>20</xdr:col>
      <xdr:colOff>133737</xdr:colOff>
      <xdr:row>1</xdr:row>
      <xdr:rowOff>142620</xdr:rowOff>
    </xdr:to>
    <xdr:sp macro="" textlink="">
      <xdr:nvSpPr>
        <xdr:cNvPr id="18486" name="Oval 54">
          <a:extLst>
            <a:ext uri="{FF2B5EF4-FFF2-40B4-BE49-F238E27FC236}">
              <a16:creationId xmlns:a16="http://schemas.microsoft.com/office/drawing/2014/main" xmlns="" id="{7EB6DB6E-7DB3-4817-B442-A16DDE38BC59}"/>
            </a:ext>
          </a:extLst>
        </xdr:cNvPr>
        <xdr:cNvSpPr>
          <a:spLocks noChangeArrowheads="1"/>
        </xdr:cNvSpPr>
      </xdr:nvSpPr>
      <xdr:spPr bwMode="auto">
        <a:xfrm>
          <a:off x="3705225" y="104775"/>
          <a:ext cx="238125" cy="200025"/>
        </a:xfrm>
        <a:prstGeom prst="ellipse">
          <a:avLst/>
        </a:prstGeom>
        <a:solidFill>
          <a:srgbClr val="008000"/>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FFFFFF"/>
              </a:solidFill>
              <a:latin typeface="Times New Roman"/>
              <a:cs typeface="Times New Roman"/>
            </a:rPr>
            <a:t>PJ</a:t>
          </a:r>
        </a:p>
      </xdr:txBody>
    </xdr:sp>
    <xdr:clientData/>
  </xdr:twoCellAnchor>
  <xdr:twoCellAnchor>
    <xdr:from>
      <xdr:col>19</xdr:col>
      <xdr:colOff>31115</xdr:colOff>
      <xdr:row>229</xdr:row>
      <xdr:rowOff>135890</xdr:rowOff>
    </xdr:from>
    <xdr:to>
      <xdr:col>29</xdr:col>
      <xdr:colOff>22253</xdr:colOff>
      <xdr:row>231</xdr:row>
      <xdr:rowOff>44123</xdr:rowOff>
    </xdr:to>
    <xdr:sp macro="" textlink="">
      <xdr:nvSpPr>
        <xdr:cNvPr id="18487" name="Text Box 55">
          <a:extLst>
            <a:ext uri="{FF2B5EF4-FFF2-40B4-BE49-F238E27FC236}">
              <a16:creationId xmlns:a16="http://schemas.microsoft.com/office/drawing/2014/main" xmlns="" id="{1919E215-D07C-427B-9964-0F0BF4035EB6}"/>
            </a:ext>
          </a:extLst>
        </xdr:cNvPr>
        <xdr:cNvSpPr txBox="1">
          <a:spLocks noChangeArrowheads="1"/>
        </xdr:cNvSpPr>
      </xdr:nvSpPr>
      <xdr:spPr bwMode="auto">
        <a:xfrm>
          <a:off x="3648075" y="28956000"/>
          <a:ext cx="1895475" cy="219075"/>
        </a:xfrm>
        <a:prstGeom prst="rect">
          <a:avLst/>
        </a:prstGeom>
        <a:noFill/>
        <a:ln w="9525">
          <a:noFill/>
          <a:miter lim="800000"/>
          <a:headEnd/>
          <a:tailEnd/>
        </a:ln>
      </xdr:spPr>
      <xdr:txBody>
        <a:bodyPr vertOverflow="clip" wrap="square" lIns="27432" tIns="22860" rIns="0" bIns="0" anchor="t" upright="1"/>
        <a:lstStyle/>
        <a:p>
          <a:pPr algn="l" rtl="0">
            <a:defRPr sz="1000"/>
          </a:pPr>
          <a:r>
            <a:rPr lang="lt-LT" sz="900" b="0" i="0" u="none" strike="noStrike" baseline="0">
              <a:solidFill>
                <a:srgbClr val="008000"/>
              </a:solidFill>
              <a:latin typeface="Times New Roman"/>
              <a:cs typeface="Times New Roman"/>
            </a:rPr>
            <a:t>Prašymas kreditui (juridiniam asmeniui)</a:t>
          </a:r>
        </a:p>
      </xdr:txBody>
    </xdr:sp>
    <xdr:clientData/>
  </xdr:twoCellAnchor>
  <xdr:twoCellAnchor>
    <xdr:from>
      <xdr:col>9</xdr:col>
      <xdr:colOff>112395</xdr:colOff>
      <xdr:row>228</xdr:row>
      <xdr:rowOff>123190</xdr:rowOff>
    </xdr:from>
    <xdr:to>
      <xdr:col>10</xdr:col>
      <xdr:colOff>162418</xdr:colOff>
      <xdr:row>230</xdr:row>
      <xdr:rowOff>8026</xdr:rowOff>
    </xdr:to>
    <xdr:sp macro="" textlink="">
      <xdr:nvSpPr>
        <xdr:cNvPr id="18488" name="Oval 56">
          <a:hlinkClick xmlns:r="http://schemas.openxmlformats.org/officeDocument/2006/relationships" r:id="rId1"/>
          <a:extLst>
            <a:ext uri="{FF2B5EF4-FFF2-40B4-BE49-F238E27FC236}">
              <a16:creationId xmlns:a16="http://schemas.microsoft.com/office/drawing/2014/main" xmlns="" id="{494EC6B1-2917-4D47-9E06-6BB96DBE5C9A}"/>
            </a:ext>
          </a:extLst>
        </xdr:cNvPr>
        <xdr:cNvSpPr>
          <a:spLocks noChangeArrowheads="1"/>
        </xdr:cNvSpPr>
      </xdr:nvSpPr>
      <xdr:spPr bwMode="auto">
        <a:xfrm>
          <a:off x="1828800" y="287559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1</a:t>
          </a:r>
        </a:p>
      </xdr:txBody>
    </xdr:sp>
    <xdr:clientData/>
  </xdr:twoCellAnchor>
  <xdr:twoCellAnchor>
    <xdr:from>
      <xdr:col>10</xdr:col>
      <xdr:colOff>184150</xdr:colOff>
      <xdr:row>228</xdr:row>
      <xdr:rowOff>123190</xdr:rowOff>
    </xdr:from>
    <xdr:to>
      <xdr:col>12</xdr:col>
      <xdr:colOff>53035</xdr:colOff>
      <xdr:row>230</xdr:row>
      <xdr:rowOff>8026</xdr:rowOff>
    </xdr:to>
    <xdr:sp macro="" textlink="">
      <xdr:nvSpPr>
        <xdr:cNvPr id="18489" name="Oval 57">
          <a:hlinkClick xmlns:r="http://schemas.openxmlformats.org/officeDocument/2006/relationships" r:id="rId2"/>
          <a:extLst>
            <a:ext uri="{FF2B5EF4-FFF2-40B4-BE49-F238E27FC236}">
              <a16:creationId xmlns:a16="http://schemas.microsoft.com/office/drawing/2014/main" xmlns="" id="{B4109263-7E88-4C72-8EA8-742A9CF3D98A}"/>
            </a:ext>
          </a:extLst>
        </xdr:cNvPr>
        <xdr:cNvSpPr>
          <a:spLocks noChangeArrowheads="1"/>
        </xdr:cNvSpPr>
      </xdr:nvSpPr>
      <xdr:spPr bwMode="auto">
        <a:xfrm>
          <a:off x="2085975" y="287559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2</a:t>
          </a:r>
        </a:p>
      </xdr:txBody>
    </xdr:sp>
    <xdr:clientData/>
  </xdr:twoCellAnchor>
  <xdr:twoCellAnchor>
    <xdr:from>
      <xdr:col>12</xdr:col>
      <xdr:colOff>50165</xdr:colOff>
      <xdr:row>228</xdr:row>
      <xdr:rowOff>123190</xdr:rowOff>
    </xdr:from>
    <xdr:to>
      <xdr:col>13</xdr:col>
      <xdr:colOff>107472</xdr:colOff>
      <xdr:row>230</xdr:row>
      <xdr:rowOff>8026</xdr:rowOff>
    </xdr:to>
    <xdr:sp macro="" textlink="">
      <xdr:nvSpPr>
        <xdr:cNvPr id="18490" name="Oval 58">
          <a:hlinkClick xmlns:r="http://schemas.openxmlformats.org/officeDocument/2006/relationships" r:id="rId3"/>
          <a:extLst>
            <a:ext uri="{FF2B5EF4-FFF2-40B4-BE49-F238E27FC236}">
              <a16:creationId xmlns:a16="http://schemas.microsoft.com/office/drawing/2014/main" xmlns="" id="{D0161995-FF15-490F-8ACD-5A1D13678A02}"/>
            </a:ext>
          </a:extLst>
        </xdr:cNvPr>
        <xdr:cNvSpPr>
          <a:spLocks noChangeArrowheads="1"/>
        </xdr:cNvSpPr>
      </xdr:nvSpPr>
      <xdr:spPr bwMode="auto">
        <a:xfrm>
          <a:off x="2343150" y="287559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3-1</a:t>
          </a:r>
        </a:p>
      </xdr:txBody>
    </xdr:sp>
    <xdr:clientData/>
  </xdr:twoCellAnchor>
  <xdr:twoCellAnchor>
    <xdr:from>
      <xdr:col>13</xdr:col>
      <xdr:colOff>132715</xdr:colOff>
      <xdr:row>228</xdr:row>
      <xdr:rowOff>123190</xdr:rowOff>
    </xdr:from>
    <xdr:to>
      <xdr:col>14</xdr:col>
      <xdr:colOff>185147</xdr:colOff>
      <xdr:row>230</xdr:row>
      <xdr:rowOff>8026</xdr:rowOff>
    </xdr:to>
    <xdr:sp macro="" textlink="">
      <xdr:nvSpPr>
        <xdr:cNvPr id="18491" name="Oval 59">
          <a:hlinkClick xmlns:r="http://schemas.openxmlformats.org/officeDocument/2006/relationships" r:id="rId4"/>
          <a:extLst>
            <a:ext uri="{FF2B5EF4-FFF2-40B4-BE49-F238E27FC236}">
              <a16:creationId xmlns:a16="http://schemas.microsoft.com/office/drawing/2014/main" xmlns="" id="{5FF21E57-F783-412E-9D8B-105F1368F850}"/>
            </a:ext>
          </a:extLst>
        </xdr:cNvPr>
        <xdr:cNvSpPr>
          <a:spLocks noChangeArrowheads="1"/>
        </xdr:cNvSpPr>
      </xdr:nvSpPr>
      <xdr:spPr bwMode="auto">
        <a:xfrm>
          <a:off x="2609850" y="287559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3-2</a:t>
          </a:r>
        </a:p>
      </xdr:txBody>
    </xdr:sp>
    <xdr:clientData/>
  </xdr:twoCellAnchor>
  <xdr:twoCellAnchor>
    <xdr:from>
      <xdr:col>15</xdr:col>
      <xdr:colOff>3175</xdr:colOff>
      <xdr:row>228</xdr:row>
      <xdr:rowOff>123190</xdr:rowOff>
    </xdr:from>
    <xdr:to>
      <xdr:col>16</xdr:col>
      <xdr:colOff>49214</xdr:colOff>
      <xdr:row>230</xdr:row>
      <xdr:rowOff>8026</xdr:rowOff>
    </xdr:to>
    <xdr:sp macro="" textlink="">
      <xdr:nvSpPr>
        <xdr:cNvPr id="18492" name="Oval 60">
          <a:hlinkClick xmlns:r="http://schemas.openxmlformats.org/officeDocument/2006/relationships" r:id="rId5"/>
          <a:extLst>
            <a:ext uri="{FF2B5EF4-FFF2-40B4-BE49-F238E27FC236}">
              <a16:creationId xmlns:a16="http://schemas.microsoft.com/office/drawing/2014/main" xmlns="" id="{3DDA166F-427D-4C77-B09B-6F758325961D}"/>
            </a:ext>
          </a:extLst>
        </xdr:cNvPr>
        <xdr:cNvSpPr>
          <a:spLocks noChangeArrowheads="1"/>
        </xdr:cNvSpPr>
      </xdr:nvSpPr>
      <xdr:spPr bwMode="auto">
        <a:xfrm>
          <a:off x="2867025" y="287559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A</a:t>
          </a:r>
        </a:p>
      </xdr:txBody>
    </xdr:sp>
    <xdr:clientData/>
  </xdr:twoCellAnchor>
  <xdr:twoCellAnchor>
    <xdr:from>
      <xdr:col>16</xdr:col>
      <xdr:colOff>68580</xdr:colOff>
      <xdr:row>228</xdr:row>
      <xdr:rowOff>123190</xdr:rowOff>
    </xdr:from>
    <xdr:to>
      <xdr:col>17</xdr:col>
      <xdr:colOff>121518</xdr:colOff>
      <xdr:row>230</xdr:row>
      <xdr:rowOff>8026</xdr:rowOff>
    </xdr:to>
    <xdr:sp macro="" textlink="">
      <xdr:nvSpPr>
        <xdr:cNvPr id="18493" name="Oval 61">
          <a:hlinkClick xmlns:r="http://schemas.openxmlformats.org/officeDocument/2006/relationships" r:id="rId6"/>
          <a:extLst>
            <a:ext uri="{FF2B5EF4-FFF2-40B4-BE49-F238E27FC236}">
              <a16:creationId xmlns:a16="http://schemas.microsoft.com/office/drawing/2014/main" xmlns="" id="{62D026E6-9886-428B-83ED-2DBE4E207CA6}"/>
            </a:ext>
          </a:extLst>
        </xdr:cNvPr>
        <xdr:cNvSpPr>
          <a:spLocks noChangeArrowheads="1"/>
        </xdr:cNvSpPr>
      </xdr:nvSpPr>
      <xdr:spPr bwMode="auto">
        <a:xfrm>
          <a:off x="3124200" y="287559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B</a:t>
          </a:r>
        </a:p>
      </xdr:txBody>
    </xdr:sp>
    <xdr:clientData/>
  </xdr:twoCellAnchor>
  <xdr:twoCellAnchor>
    <xdr:from>
      <xdr:col>2</xdr:col>
      <xdr:colOff>51435</xdr:colOff>
      <xdr:row>228</xdr:row>
      <xdr:rowOff>0</xdr:rowOff>
    </xdr:from>
    <xdr:to>
      <xdr:col>7</xdr:col>
      <xdr:colOff>184129</xdr:colOff>
      <xdr:row>230</xdr:row>
      <xdr:rowOff>79158</xdr:rowOff>
    </xdr:to>
    <xdr:sp macro="" textlink="">
      <xdr:nvSpPr>
        <xdr:cNvPr id="18494" name="AutoShape 62">
          <a:hlinkClick xmlns:r="http://schemas.openxmlformats.org/officeDocument/2006/relationships" r:id="rId7"/>
          <a:extLst>
            <a:ext uri="{FF2B5EF4-FFF2-40B4-BE49-F238E27FC236}">
              <a16:creationId xmlns:a16="http://schemas.microsoft.com/office/drawing/2014/main" xmlns="" id="{92B3271A-E35A-4A83-8754-EA48C473C399}"/>
            </a:ext>
          </a:extLst>
        </xdr:cNvPr>
        <xdr:cNvSpPr>
          <a:spLocks noChangeArrowheads="1"/>
        </xdr:cNvSpPr>
      </xdr:nvSpPr>
      <xdr:spPr bwMode="auto">
        <a:xfrm>
          <a:off x="428625" y="28651200"/>
          <a:ext cx="1085850" cy="400050"/>
        </a:xfrm>
        <a:prstGeom prst="leftArrow">
          <a:avLst>
            <a:gd name="adj1" fmla="val 47620"/>
            <a:gd name="adj2" fmla="val 77282"/>
          </a:avLst>
        </a:prstGeom>
        <a:solidFill>
          <a:srgbClr val="008000"/>
        </a:solidFill>
        <a:ln w="9525" algn="ctr">
          <a:noFill/>
          <a:miter lim="800000"/>
          <a:headEnd/>
          <a:tailEnd/>
        </a:ln>
        <a:effectLst>
          <a:prstShdw prst="shdw17" dist="17961" dir="2700000">
            <a:srgbClr val="008000">
              <a:gamma/>
              <a:shade val="60000"/>
              <a:invGamma/>
            </a:srgbClr>
          </a:prstShdw>
        </a:effectLst>
      </xdr:spPr>
      <xdr:txBody>
        <a:bodyPr vertOverflow="clip" wrap="square" lIns="0" tIns="22860" rIns="27432" bIns="22860" anchor="ctr" upright="1"/>
        <a:lstStyle/>
        <a:p>
          <a:pPr algn="r" rtl="0">
            <a:defRPr sz="1000"/>
          </a:pPr>
          <a:r>
            <a:rPr lang="lt-LT" sz="1000" b="1" i="0" u="none" strike="noStrike" baseline="0">
              <a:solidFill>
                <a:srgbClr val="FFFFFF"/>
              </a:solidFill>
              <a:latin typeface="Times New Roman"/>
              <a:cs typeface="Times New Roman"/>
            </a:rPr>
            <a:t>GRĮŽTI ATGAL</a:t>
          </a:r>
        </a:p>
      </xdr:txBody>
    </xdr:sp>
    <xdr:clientData/>
  </xdr:twoCellAnchor>
  <xdr:twoCellAnchor>
    <xdr:from>
      <xdr:col>8</xdr:col>
      <xdr:colOff>48260</xdr:colOff>
      <xdr:row>228</xdr:row>
      <xdr:rowOff>123190</xdr:rowOff>
    </xdr:from>
    <xdr:to>
      <xdr:col>9</xdr:col>
      <xdr:colOff>76205</xdr:colOff>
      <xdr:row>230</xdr:row>
      <xdr:rowOff>8026</xdr:rowOff>
    </xdr:to>
    <xdr:sp macro="" textlink="">
      <xdr:nvSpPr>
        <xdr:cNvPr id="18495" name="Oval 63">
          <a:hlinkClick xmlns:r="http://schemas.openxmlformats.org/officeDocument/2006/relationships" r:id="rId8"/>
          <a:extLst>
            <a:ext uri="{FF2B5EF4-FFF2-40B4-BE49-F238E27FC236}">
              <a16:creationId xmlns:a16="http://schemas.microsoft.com/office/drawing/2014/main" xmlns="" id="{BFB5A561-4CDA-4499-B94A-8A7FE9363257}"/>
            </a:ext>
          </a:extLst>
        </xdr:cNvPr>
        <xdr:cNvSpPr>
          <a:spLocks noChangeArrowheads="1"/>
        </xdr:cNvSpPr>
      </xdr:nvSpPr>
      <xdr:spPr bwMode="auto">
        <a:xfrm>
          <a:off x="1571625" y="287559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T</a:t>
          </a:r>
        </a:p>
      </xdr:txBody>
    </xdr:sp>
    <xdr:clientData/>
  </xdr:twoCellAnchor>
  <xdr:twoCellAnchor>
    <xdr:from>
      <xdr:col>17</xdr:col>
      <xdr:colOff>143510</xdr:colOff>
      <xdr:row>228</xdr:row>
      <xdr:rowOff>123190</xdr:rowOff>
    </xdr:from>
    <xdr:to>
      <xdr:col>19</xdr:col>
      <xdr:colOff>429</xdr:colOff>
      <xdr:row>230</xdr:row>
      <xdr:rowOff>8026</xdr:rowOff>
    </xdr:to>
    <xdr:sp macro="" textlink="">
      <xdr:nvSpPr>
        <xdr:cNvPr id="18496" name="Oval 64">
          <a:hlinkClick xmlns:r="http://schemas.openxmlformats.org/officeDocument/2006/relationships" r:id="rId7"/>
          <a:extLst>
            <a:ext uri="{FF2B5EF4-FFF2-40B4-BE49-F238E27FC236}">
              <a16:creationId xmlns:a16="http://schemas.microsoft.com/office/drawing/2014/main" xmlns="" id="{C071A72C-7A6B-411D-BAE2-6F06FB91D11F}"/>
            </a:ext>
          </a:extLst>
        </xdr:cNvPr>
        <xdr:cNvSpPr>
          <a:spLocks noChangeArrowheads="1"/>
        </xdr:cNvSpPr>
      </xdr:nvSpPr>
      <xdr:spPr bwMode="auto">
        <a:xfrm>
          <a:off x="3381375" y="287559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PF</a:t>
          </a:r>
        </a:p>
      </xdr:txBody>
    </xdr:sp>
    <xdr:clientData/>
  </xdr:twoCellAnchor>
  <xdr:twoCellAnchor>
    <xdr:from>
      <xdr:col>19</xdr:col>
      <xdr:colOff>31115</xdr:colOff>
      <xdr:row>228</xdr:row>
      <xdr:rowOff>123190</xdr:rowOff>
    </xdr:from>
    <xdr:to>
      <xdr:col>20</xdr:col>
      <xdr:colOff>60194</xdr:colOff>
      <xdr:row>230</xdr:row>
      <xdr:rowOff>8026</xdr:rowOff>
    </xdr:to>
    <xdr:sp macro="" textlink="">
      <xdr:nvSpPr>
        <xdr:cNvPr id="18497" name="Oval 65">
          <a:extLst>
            <a:ext uri="{FF2B5EF4-FFF2-40B4-BE49-F238E27FC236}">
              <a16:creationId xmlns:a16="http://schemas.microsoft.com/office/drawing/2014/main" xmlns="" id="{65CAC428-8834-4C16-87EF-52AFC1C695A5}"/>
            </a:ext>
          </a:extLst>
        </xdr:cNvPr>
        <xdr:cNvSpPr>
          <a:spLocks noChangeArrowheads="1"/>
        </xdr:cNvSpPr>
      </xdr:nvSpPr>
      <xdr:spPr bwMode="auto">
        <a:xfrm>
          <a:off x="3648075" y="28755975"/>
          <a:ext cx="238125" cy="200025"/>
        </a:xfrm>
        <a:prstGeom prst="ellipse">
          <a:avLst/>
        </a:prstGeom>
        <a:solidFill>
          <a:srgbClr val="008000"/>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FFFFFF"/>
              </a:solidFill>
              <a:latin typeface="Times New Roman"/>
              <a:cs typeface="Times New Roman"/>
            </a:rPr>
            <a:t>PJ</a:t>
          </a:r>
        </a:p>
      </xdr:txBody>
    </xdr:sp>
    <xdr:clientData/>
  </xdr:twoCellAnchor>
  <xdr:twoCellAnchor editAs="oneCell">
    <xdr:from>
      <xdr:col>6</xdr:col>
      <xdr:colOff>104775</xdr:colOff>
      <xdr:row>2</xdr:row>
      <xdr:rowOff>180975</xdr:rowOff>
    </xdr:from>
    <xdr:to>
      <xdr:col>20</xdr:col>
      <xdr:colOff>142875</xdr:colOff>
      <xdr:row>11</xdr:row>
      <xdr:rowOff>76200</xdr:rowOff>
    </xdr:to>
    <xdr:pic>
      <xdr:nvPicPr>
        <xdr:cNvPr id="578927" name="Picture 26"/>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47775" y="504825"/>
          <a:ext cx="27051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337185</xdr:colOff>
      <xdr:row>3</xdr:row>
      <xdr:rowOff>79375</xdr:rowOff>
    </xdr:from>
    <xdr:to>
      <xdr:col>16</xdr:col>
      <xdr:colOff>278169</xdr:colOff>
      <xdr:row>8</xdr:row>
      <xdr:rowOff>6534</xdr:rowOff>
    </xdr:to>
    <xdr:sp macro="" textlink="">
      <xdr:nvSpPr>
        <xdr:cNvPr id="20481" name="AutoShape 1">
          <a:extLst>
            <a:ext uri="{FF2B5EF4-FFF2-40B4-BE49-F238E27FC236}">
              <a16:creationId xmlns:a16="http://schemas.microsoft.com/office/drawing/2014/main" xmlns="" id="{30E6F24A-630F-4AE0-9EFC-C36E5554FF5B}"/>
            </a:ext>
          </a:extLst>
        </xdr:cNvPr>
        <xdr:cNvSpPr>
          <a:spLocks noChangeArrowheads="1"/>
        </xdr:cNvSpPr>
      </xdr:nvSpPr>
      <xdr:spPr bwMode="auto">
        <a:xfrm>
          <a:off x="2933700" y="600075"/>
          <a:ext cx="1543050" cy="752475"/>
        </a:xfrm>
        <a:prstGeom prst="wedgeRectCallout">
          <a:avLst>
            <a:gd name="adj1" fmla="val -67282"/>
            <a:gd name="adj2" fmla="val 46204"/>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lt-LT" sz="1000" b="0" i="0" u="none" strike="noStrike" baseline="0">
              <a:solidFill>
                <a:srgbClr val="000000"/>
              </a:solidFill>
              <a:latin typeface="Times New Roman"/>
              <a:cs typeface="Times New Roman"/>
            </a:rPr>
            <a:t>Pele pažymėkite žalią lauką, spauskite "copy" ("spausdinti") ir pereikite į VP vertinimo formą</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255</xdr:col>
      <xdr:colOff>533400</xdr:colOff>
      <xdr:row>1778</xdr:row>
      <xdr:rowOff>95250</xdr:rowOff>
    </xdr:to>
    <xdr:sp macro="" textlink="">
      <xdr:nvSpPr>
        <xdr:cNvPr id="17847" name="Rectangle 2"/>
        <xdr:cNvSpPr>
          <a:spLocks noChangeArrowheads="1"/>
        </xdr:cNvSpPr>
      </xdr:nvSpPr>
      <xdr:spPr bwMode="auto">
        <a:xfrm>
          <a:off x="0" y="0"/>
          <a:ext cx="137883900" cy="287997900"/>
        </a:xfrm>
        <a:prstGeom prst="rect">
          <a:avLst/>
        </a:prstGeom>
        <a:solidFill>
          <a:srgbClr val="953735"/>
        </a:solidFill>
        <a:ln w="9525" algn="ctr">
          <a:solidFill>
            <a:srgbClr val="400000"/>
          </a:solidFill>
          <a:round/>
          <a:headEnd/>
          <a:tailEnd/>
        </a:ln>
        <a:effectLst>
          <a:prstShdw prst="shdw17" dist="17961" dir="2700000">
            <a:srgbClr val="260000"/>
          </a:prstShdw>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47625</xdr:rowOff>
    </xdr:from>
    <xdr:to>
      <xdr:col>255</xdr:col>
      <xdr:colOff>238125</xdr:colOff>
      <xdr:row>1111</xdr:row>
      <xdr:rowOff>133350</xdr:rowOff>
    </xdr:to>
    <xdr:sp macro="" textlink="">
      <xdr:nvSpPr>
        <xdr:cNvPr id="16826" name="Rectangle 2"/>
        <xdr:cNvSpPr>
          <a:spLocks noChangeArrowheads="1"/>
        </xdr:cNvSpPr>
      </xdr:nvSpPr>
      <xdr:spPr bwMode="auto">
        <a:xfrm>
          <a:off x="0" y="47625"/>
          <a:ext cx="138064875" cy="180003450"/>
        </a:xfrm>
        <a:prstGeom prst="rect">
          <a:avLst/>
        </a:prstGeom>
        <a:solidFill>
          <a:srgbClr val="410000"/>
        </a:solidFill>
        <a:ln w="9525" algn="ctr">
          <a:solidFill>
            <a:srgbClr val="400000"/>
          </a:solidFill>
          <a:round/>
          <a:headEnd/>
          <a:tailEnd/>
        </a:ln>
        <a:effectLst>
          <a:prstShdw prst="shdw17" dist="17961" dir="2700000">
            <a:srgbClr val="260000"/>
          </a:prstShdw>
        </a:effec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97155</xdr:colOff>
      <xdr:row>0</xdr:row>
      <xdr:rowOff>0</xdr:rowOff>
    </xdr:from>
    <xdr:to>
      <xdr:col>7</xdr:col>
      <xdr:colOff>97155</xdr:colOff>
      <xdr:row>2</xdr:row>
      <xdr:rowOff>79619</xdr:rowOff>
    </xdr:to>
    <xdr:sp macro="" textlink="">
      <xdr:nvSpPr>
        <xdr:cNvPr id="1175" name="AutoShape 151">
          <a:hlinkClick xmlns:r="http://schemas.openxmlformats.org/officeDocument/2006/relationships" r:id="rId1"/>
          <a:extLst>
            <a:ext uri="{FF2B5EF4-FFF2-40B4-BE49-F238E27FC236}">
              <a16:creationId xmlns:a16="http://schemas.microsoft.com/office/drawing/2014/main" xmlns="" id="{C0EA485F-81C5-4153-9660-68BB74133220}"/>
            </a:ext>
          </a:extLst>
        </xdr:cNvPr>
        <xdr:cNvSpPr>
          <a:spLocks noChangeArrowheads="1"/>
        </xdr:cNvSpPr>
      </xdr:nvSpPr>
      <xdr:spPr bwMode="auto">
        <a:xfrm>
          <a:off x="3924300" y="0"/>
          <a:ext cx="1162050" cy="400050"/>
        </a:xfrm>
        <a:prstGeom prst="rightArrow">
          <a:avLst>
            <a:gd name="adj1" fmla="val 48389"/>
            <a:gd name="adj2" fmla="val 83472"/>
          </a:avLst>
        </a:prstGeom>
        <a:solidFill>
          <a:srgbClr val="008000"/>
        </a:solidFill>
        <a:ln w="9525">
          <a:noFill/>
          <a:miter lim="800000"/>
          <a:headEnd/>
          <a:tailEnd/>
        </a:ln>
        <a:effectLst>
          <a:prstShdw prst="shdw17" dist="17961" dir="2700000">
            <a:srgbClr val="008000">
              <a:gamma/>
              <a:shade val="60000"/>
              <a:invGamma/>
            </a:srgbClr>
          </a:prstShdw>
        </a:effectLst>
      </xdr:spPr>
      <xdr:txBody>
        <a:bodyPr vertOverflow="clip" wrap="square" lIns="27432" tIns="22860" rIns="0" bIns="0" anchor="t" upright="1"/>
        <a:lstStyle/>
        <a:p>
          <a:pPr algn="l" rtl="0">
            <a:defRPr sz="1000"/>
          </a:pPr>
          <a:r>
            <a:rPr lang="lt-LT" sz="1000" b="1" i="0" u="none" strike="noStrike" baseline="0">
              <a:solidFill>
                <a:srgbClr val="FFFFFF"/>
              </a:solidFill>
              <a:latin typeface="Times New Roman"/>
              <a:cs typeface="Times New Roman"/>
            </a:rPr>
            <a:t>PEREITI TOLIAU</a:t>
          </a:r>
        </a:p>
      </xdr:txBody>
    </xdr:sp>
    <xdr:clientData/>
  </xdr:twoCellAnchor>
  <xdr:twoCellAnchor>
    <xdr:from>
      <xdr:col>1</xdr:col>
      <xdr:colOff>294005</xdr:colOff>
      <xdr:row>0</xdr:row>
      <xdr:rowOff>114300</xdr:rowOff>
    </xdr:from>
    <xdr:to>
      <xdr:col>1</xdr:col>
      <xdr:colOff>517504</xdr:colOff>
      <xdr:row>1</xdr:row>
      <xdr:rowOff>137120</xdr:rowOff>
    </xdr:to>
    <xdr:sp macro="" textlink="">
      <xdr:nvSpPr>
        <xdr:cNvPr id="1177" name="Oval 153">
          <a:extLst>
            <a:ext uri="{FF2B5EF4-FFF2-40B4-BE49-F238E27FC236}">
              <a16:creationId xmlns:a16="http://schemas.microsoft.com/office/drawing/2014/main" xmlns="" id="{B6E6E3C7-3EC5-41DB-8CAC-CAC0558BDF7B}"/>
            </a:ext>
          </a:extLst>
        </xdr:cNvPr>
        <xdr:cNvSpPr>
          <a:spLocks noChangeArrowheads="1"/>
        </xdr:cNvSpPr>
      </xdr:nvSpPr>
      <xdr:spPr bwMode="auto">
        <a:xfrm>
          <a:off x="1809750" y="104775"/>
          <a:ext cx="238125" cy="200025"/>
        </a:xfrm>
        <a:prstGeom prst="ellipse">
          <a:avLst/>
        </a:prstGeom>
        <a:solidFill>
          <a:srgbClr val="008000"/>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FFFFFF"/>
              </a:solidFill>
              <a:latin typeface="Times New Roman"/>
              <a:cs typeface="Times New Roman"/>
            </a:rPr>
            <a:t>1</a:t>
          </a:r>
        </a:p>
      </xdr:txBody>
    </xdr:sp>
    <xdr:clientData/>
  </xdr:twoCellAnchor>
  <xdr:twoCellAnchor>
    <xdr:from>
      <xdr:col>1</xdr:col>
      <xdr:colOff>306070</xdr:colOff>
      <xdr:row>2</xdr:row>
      <xdr:rowOff>0</xdr:rowOff>
    </xdr:from>
    <xdr:to>
      <xdr:col>4</xdr:col>
      <xdr:colOff>8741</xdr:colOff>
      <xdr:row>3</xdr:row>
      <xdr:rowOff>24581</xdr:rowOff>
    </xdr:to>
    <xdr:sp macro="" textlink="">
      <xdr:nvSpPr>
        <xdr:cNvPr id="1178" name="Text Box 154">
          <a:extLst>
            <a:ext uri="{FF2B5EF4-FFF2-40B4-BE49-F238E27FC236}">
              <a16:creationId xmlns:a16="http://schemas.microsoft.com/office/drawing/2014/main" xmlns="" id="{BF209AE5-9DEA-4906-ACBD-70E4CE2825EE}"/>
            </a:ext>
          </a:extLst>
        </xdr:cNvPr>
        <xdr:cNvSpPr txBox="1">
          <a:spLocks noChangeArrowheads="1"/>
        </xdr:cNvSpPr>
      </xdr:nvSpPr>
      <xdr:spPr bwMode="auto">
        <a:xfrm>
          <a:off x="1819275" y="323850"/>
          <a:ext cx="1447800" cy="228600"/>
        </a:xfrm>
        <a:prstGeom prst="rect">
          <a:avLst/>
        </a:prstGeom>
        <a:noFill/>
        <a:ln w="9525">
          <a:noFill/>
          <a:miter lim="800000"/>
          <a:headEnd/>
          <a:tailEnd/>
        </a:ln>
      </xdr:spPr>
      <xdr:txBody>
        <a:bodyPr vertOverflow="clip" wrap="square" lIns="27432" tIns="22860" rIns="0" bIns="0" anchor="t" upright="1"/>
        <a:lstStyle/>
        <a:p>
          <a:pPr algn="l" rtl="0">
            <a:defRPr sz="1000"/>
          </a:pPr>
          <a:r>
            <a:rPr lang="lt-LT" sz="1000" b="0" i="0" u="none" strike="noStrike" baseline="0">
              <a:solidFill>
                <a:srgbClr val="008000"/>
              </a:solidFill>
              <a:latin typeface="Times New Roman"/>
              <a:cs typeface="Times New Roman"/>
            </a:rPr>
            <a:t>1 skirsnis: Verslo apžvalga</a:t>
          </a:r>
        </a:p>
      </xdr:txBody>
    </xdr:sp>
    <xdr:clientData/>
  </xdr:twoCellAnchor>
  <xdr:twoCellAnchor>
    <xdr:from>
      <xdr:col>1</xdr:col>
      <xdr:colOff>562610</xdr:colOff>
      <xdr:row>0</xdr:row>
      <xdr:rowOff>114300</xdr:rowOff>
    </xdr:from>
    <xdr:to>
      <xdr:col>2</xdr:col>
      <xdr:colOff>205444</xdr:colOff>
      <xdr:row>1</xdr:row>
      <xdr:rowOff>137120</xdr:rowOff>
    </xdr:to>
    <xdr:sp macro="" textlink="">
      <xdr:nvSpPr>
        <xdr:cNvPr id="1179" name="Oval 155">
          <a:hlinkClick xmlns:r="http://schemas.openxmlformats.org/officeDocument/2006/relationships" r:id="rId1"/>
          <a:extLst>
            <a:ext uri="{FF2B5EF4-FFF2-40B4-BE49-F238E27FC236}">
              <a16:creationId xmlns:a16="http://schemas.microsoft.com/office/drawing/2014/main" xmlns="" id="{16CC3BB6-4FF5-4AF5-B4F3-F579292012D8}"/>
            </a:ext>
          </a:extLst>
        </xdr:cNvPr>
        <xdr:cNvSpPr>
          <a:spLocks noChangeArrowheads="1"/>
        </xdr:cNvSpPr>
      </xdr:nvSpPr>
      <xdr:spPr bwMode="auto">
        <a:xfrm>
          <a:off x="2066925" y="1047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2</a:t>
          </a:r>
        </a:p>
      </xdr:txBody>
    </xdr:sp>
    <xdr:clientData/>
  </xdr:twoCellAnchor>
  <xdr:twoCellAnchor>
    <xdr:from>
      <xdr:col>2</xdr:col>
      <xdr:colOff>208915</xdr:colOff>
      <xdr:row>0</xdr:row>
      <xdr:rowOff>114300</xdr:rowOff>
    </xdr:from>
    <xdr:to>
      <xdr:col>2</xdr:col>
      <xdr:colOff>463757</xdr:colOff>
      <xdr:row>1</xdr:row>
      <xdr:rowOff>137120</xdr:rowOff>
    </xdr:to>
    <xdr:sp macro="" textlink="">
      <xdr:nvSpPr>
        <xdr:cNvPr id="1182" name="Oval 158">
          <a:hlinkClick xmlns:r="http://schemas.openxmlformats.org/officeDocument/2006/relationships" r:id="rId2"/>
          <a:extLst>
            <a:ext uri="{FF2B5EF4-FFF2-40B4-BE49-F238E27FC236}">
              <a16:creationId xmlns:a16="http://schemas.microsoft.com/office/drawing/2014/main" xmlns="" id="{0D06E458-3FDA-433A-B228-E4D3549AF78A}"/>
            </a:ext>
          </a:extLst>
        </xdr:cNvPr>
        <xdr:cNvSpPr>
          <a:spLocks noChangeArrowheads="1"/>
        </xdr:cNvSpPr>
      </xdr:nvSpPr>
      <xdr:spPr bwMode="auto">
        <a:xfrm>
          <a:off x="2324100"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3-1</a:t>
          </a:r>
        </a:p>
      </xdr:txBody>
    </xdr:sp>
    <xdr:clientData/>
  </xdr:twoCellAnchor>
  <xdr:twoCellAnchor>
    <xdr:from>
      <xdr:col>2</xdr:col>
      <xdr:colOff>506095</xdr:colOff>
      <xdr:row>0</xdr:row>
      <xdr:rowOff>114300</xdr:rowOff>
    </xdr:from>
    <xdr:to>
      <xdr:col>3</xdr:col>
      <xdr:colOff>151211</xdr:colOff>
      <xdr:row>1</xdr:row>
      <xdr:rowOff>137120</xdr:rowOff>
    </xdr:to>
    <xdr:sp macro="" textlink="">
      <xdr:nvSpPr>
        <xdr:cNvPr id="1183" name="Oval 159">
          <a:hlinkClick xmlns:r="http://schemas.openxmlformats.org/officeDocument/2006/relationships" r:id="rId3"/>
          <a:extLst>
            <a:ext uri="{FF2B5EF4-FFF2-40B4-BE49-F238E27FC236}">
              <a16:creationId xmlns:a16="http://schemas.microsoft.com/office/drawing/2014/main" xmlns="" id="{442DD5E8-309F-476E-AD36-103C13FC3644}"/>
            </a:ext>
          </a:extLst>
        </xdr:cNvPr>
        <xdr:cNvSpPr>
          <a:spLocks noChangeArrowheads="1"/>
        </xdr:cNvSpPr>
      </xdr:nvSpPr>
      <xdr:spPr bwMode="auto">
        <a:xfrm>
          <a:off x="2590800"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3-2</a:t>
          </a:r>
        </a:p>
      </xdr:txBody>
    </xdr:sp>
    <xdr:clientData/>
  </xdr:twoCellAnchor>
  <xdr:twoCellAnchor>
    <xdr:from>
      <xdr:col>3</xdr:col>
      <xdr:colOff>159385</xdr:colOff>
      <xdr:row>0</xdr:row>
      <xdr:rowOff>114300</xdr:rowOff>
    </xdr:from>
    <xdr:to>
      <xdr:col>3</xdr:col>
      <xdr:colOff>401442</xdr:colOff>
      <xdr:row>1</xdr:row>
      <xdr:rowOff>137120</xdr:rowOff>
    </xdr:to>
    <xdr:sp macro="" textlink="">
      <xdr:nvSpPr>
        <xdr:cNvPr id="1184" name="Oval 160">
          <a:hlinkClick xmlns:r="http://schemas.openxmlformats.org/officeDocument/2006/relationships" r:id="rId4"/>
          <a:extLst>
            <a:ext uri="{FF2B5EF4-FFF2-40B4-BE49-F238E27FC236}">
              <a16:creationId xmlns:a16="http://schemas.microsoft.com/office/drawing/2014/main" xmlns="" id="{C68117A8-6058-4895-9E40-133C4A519462}"/>
            </a:ext>
          </a:extLst>
        </xdr:cNvPr>
        <xdr:cNvSpPr>
          <a:spLocks noChangeArrowheads="1"/>
        </xdr:cNvSpPr>
      </xdr:nvSpPr>
      <xdr:spPr bwMode="auto">
        <a:xfrm>
          <a:off x="2847975"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A</a:t>
          </a:r>
        </a:p>
      </xdr:txBody>
    </xdr:sp>
    <xdr:clientData/>
  </xdr:twoCellAnchor>
  <xdr:twoCellAnchor>
    <xdr:from>
      <xdr:col>3</xdr:col>
      <xdr:colOff>418465</xdr:colOff>
      <xdr:row>0</xdr:row>
      <xdr:rowOff>114300</xdr:rowOff>
    </xdr:from>
    <xdr:to>
      <xdr:col>4</xdr:col>
      <xdr:colOff>82025</xdr:colOff>
      <xdr:row>1</xdr:row>
      <xdr:rowOff>137120</xdr:rowOff>
    </xdr:to>
    <xdr:sp macro="" textlink="">
      <xdr:nvSpPr>
        <xdr:cNvPr id="1185" name="Oval 161">
          <a:hlinkClick xmlns:r="http://schemas.openxmlformats.org/officeDocument/2006/relationships" r:id="rId5"/>
          <a:extLst>
            <a:ext uri="{FF2B5EF4-FFF2-40B4-BE49-F238E27FC236}">
              <a16:creationId xmlns:a16="http://schemas.microsoft.com/office/drawing/2014/main" xmlns="" id="{766D821D-DB09-4DEF-8781-914DC493FF5D}"/>
            </a:ext>
          </a:extLst>
        </xdr:cNvPr>
        <xdr:cNvSpPr>
          <a:spLocks noChangeArrowheads="1"/>
        </xdr:cNvSpPr>
      </xdr:nvSpPr>
      <xdr:spPr bwMode="auto">
        <a:xfrm>
          <a:off x="3105150"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B</a:t>
          </a:r>
        </a:p>
      </xdr:txBody>
    </xdr:sp>
    <xdr:clientData/>
  </xdr:twoCellAnchor>
  <xdr:twoCellAnchor>
    <xdr:from>
      <xdr:col>0</xdr:col>
      <xdr:colOff>412750</xdr:colOff>
      <xdr:row>0</xdr:row>
      <xdr:rowOff>0</xdr:rowOff>
    </xdr:from>
    <xdr:to>
      <xdr:col>1</xdr:col>
      <xdr:colOff>695</xdr:colOff>
      <xdr:row>2</xdr:row>
      <xdr:rowOff>79619</xdr:rowOff>
    </xdr:to>
    <xdr:sp macro="" textlink="">
      <xdr:nvSpPr>
        <xdr:cNvPr id="1199" name="AutoShape 175">
          <a:hlinkClick xmlns:r="http://schemas.openxmlformats.org/officeDocument/2006/relationships" r:id="rId6"/>
          <a:extLst>
            <a:ext uri="{FF2B5EF4-FFF2-40B4-BE49-F238E27FC236}">
              <a16:creationId xmlns:a16="http://schemas.microsoft.com/office/drawing/2014/main" xmlns="" id="{B083D36C-0F30-4519-B315-DAE2E7B3BEE1}"/>
            </a:ext>
          </a:extLst>
        </xdr:cNvPr>
        <xdr:cNvSpPr>
          <a:spLocks noChangeArrowheads="1"/>
        </xdr:cNvSpPr>
      </xdr:nvSpPr>
      <xdr:spPr bwMode="auto">
        <a:xfrm>
          <a:off x="409575" y="0"/>
          <a:ext cx="1085850" cy="400050"/>
        </a:xfrm>
        <a:prstGeom prst="leftArrow">
          <a:avLst>
            <a:gd name="adj1" fmla="val 47620"/>
            <a:gd name="adj2" fmla="val 77282"/>
          </a:avLst>
        </a:prstGeom>
        <a:solidFill>
          <a:srgbClr val="008000"/>
        </a:solidFill>
        <a:ln w="9525" algn="ctr">
          <a:noFill/>
          <a:miter lim="800000"/>
          <a:headEnd/>
          <a:tailEnd/>
        </a:ln>
        <a:effectLst>
          <a:prstShdw prst="shdw17" dist="17961" dir="2700000">
            <a:srgbClr val="008000">
              <a:gamma/>
              <a:shade val="60000"/>
              <a:invGamma/>
            </a:srgbClr>
          </a:prstShdw>
        </a:effectLst>
      </xdr:spPr>
      <xdr:txBody>
        <a:bodyPr vertOverflow="clip" wrap="square" lIns="0" tIns="22860" rIns="27432" bIns="22860" anchor="ctr" upright="1"/>
        <a:lstStyle/>
        <a:p>
          <a:pPr algn="r" rtl="0">
            <a:defRPr sz="1000"/>
          </a:pPr>
          <a:r>
            <a:rPr lang="lt-LT" sz="1000" b="1" i="0" u="none" strike="noStrike" baseline="0">
              <a:solidFill>
                <a:srgbClr val="FFFFFF"/>
              </a:solidFill>
              <a:latin typeface="Times New Roman"/>
              <a:cs typeface="Times New Roman"/>
            </a:rPr>
            <a:t>GRĮŽTI ATGAL</a:t>
          </a:r>
        </a:p>
      </xdr:txBody>
    </xdr:sp>
    <xdr:clientData/>
  </xdr:twoCellAnchor>
  <xdr:twoCellAnchor>
    <xdr:from>
      <xdr:col>1</xdr:col>
      <xdr:colOff>37465</xdr:colOff>
      <xdr:row>0</xdr:row>
      <xdr:rowOff>114300</xdr:rowOff>
    </xdr:from>
    <xdr:to>
      <xdr:col>1</xdr:col>
      <xdr:colOff>266065</xdr:colOff>
      <xdr:row>1</xdr:row>
      <xdr:rowOff>137120</xdr:rowOff>
    </xdr:to>
    <xdr:sp macro="" textlink="">
      <xdr:nvSpPr>
        <xdr:cNvPr id="1206" name="Oval 182">
          <a:hlinkClick xmlns:r="http://schemas.openxmlformats.org/officeDocument/2006/relationships" r:id="rId6"/>
          <a:extLst>
            <a:ext uri="{FF2B5EF4-FFF2-40B4-BE49-F238E27FC236}">
              <a16:creationId xmlns:a16="http://schemas.microsoft.com/office/drawing/2014/main" xmlns="" id="{5906BD73-4F7E-4C8A-8395-469D0627A749}"/>
            </a:ext>
          </a:extLst>
        </xdr:cNvPr>
        <xdr:cNvSpPr>
          <a:spLocks noChangeArrowheads="1"/>
        </xdr:cNvSpPr>
      </xdr:nvSpPr>
      <xdr:spPr bwMode="auto">
        <a:xfrm>
          <a:off x="1552575" y="1047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T</a:t>
          </a:r>
        </a:p>
      </xdr:txBody>
    </xdr:sp>
    <xdr:clientData/>
  </xdr:twoCellAnchor>
  <xdr:twoCellAnchor>
    <xdr:from>
      <xdr:col>4</xdr:col>
      <xdr:colOff>106680</xdr:colOff>
      <xdr:row>0</xdr:row>
      <xdr:rowOff>114300</xdr:rowOff>
    </xdr:from>
    <xdr:to>
      <xdr:col>4</xdr:col>
      <xdr:colOff>335215</xdr:colOff>
      <xdr:row>1</xdr:row>
      <xdr:rowOff>137120</xdr:rowOff>
    </xdr:to>
    <xdr:sp macro="" textlink="">
      <xdr:nvSpPr>
        <xdr:cNvPr id="1207" name="Oval 183">
          <a:hlinkClick xmlns:r="http://schemas.openxmlformats.org/officeDocument/2006/relationships" r:id="rId7"/>
          <a:extLst>
            <a:ext uri="{FF2B5EF4-FFF2-40B4-BE49-F238E27FC236}">
              <a16:creationId xmlns:a16="http://schemas.microsoft.com/office/drawing/2014/main" xmlns="" id="{AF8601B2-131A-4BC7-A286-F1CAAA53DC40}"/>
            </a:ext>
          </a:extLst>
        </xdr:cNvPr>
        <xdr:cNvSpPr>
          <a:spLocks noChangeArrowheads="1"/>
        </xdr:cNvSpPr>
      </xdr:nvSpPr>
      <xdr:spPr bwMode="auto">
        <a:xfrm>
          <a:off x="3362325"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PF</a:t>
          </a:r>
        </a:p>
      </xdr:txBody>
    </xdr:sp>
    <xdr:clientData/>
  </xdr:twoCellAnchor>
  <xdr:twoCellAnchor>
    <xdr:from>
      <xdr:col>4</xdr:col>
      <xdr:colOff>372110</xdr:colOff>
      <xdr:row>0</xdr:row>
      <xdr:rowOff>114300</xdr:rowOff>
    </xdr:from>
    <xdr:to>
      <xdr:col>5</xdr:col>
      <xdr:colOff>2268</xdr:colOff>
      <xdr:row>1</xdr:row>
      <xdr:rowOff>137120</xdr:rowOff>
    </xdr:to>
    <xdr:sp macro="" textlink="">
      <xdr:nvSpPr>
        <xdr:cNvPr id="1208" name="Oval 184">
          <a:hlinkClick xmlns:r="http://schemas.openxmlformats.org/officeDocument/2006/relationships" r:id="rId8"/>
          <a:extLst>
            <a:ext uri="{FF2B5EF4-FFF2-40B4-BE49-F238E27FC236}">
              <a16:creationId xmlns:a16="http://schemas.microsoft.com/office/drawing/2014/main" xmlns="" id="{F68D6DCC-6092-4F2E-A288-08FAFC7C9364}"/>
            </a:ext>
          </a:extLst>
        </xdr:cNvPr>
        <xdr:cNvSpPr>
          <a:spLocks noChangeArrowheads="1"/>
        </xdr:cNvSpPr>
      </xdr:nvSpPr>
      <xdr:spPr bwMode="auto">
        <a:xfrm>
          <a:off x="3629025"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PJ</a:t>
          </a:r>
        </a:p>
      </xdr:txBody>
    </xdr:sp>
    <xdr:clientData/>
  </xdr:twoCellAnchor>
  <xdr:twoCellAnchor>
    <xdr:from>
      <xdr:col>8</xdr:col>
      <xdr:colOff>0</xdr:colOff>
      <xdr:row>22</xdr:row>
      <xdr:rowOff>6350</xdr:rowOff>
    </xdr:from>
    <xdr:to>
      <xdr:col>40</xdr:col>
      <xdr:colOff>47625</xdr:colOff>
      <xdr:row>25</xdr:row>
      <xdr:rowOff>109279</xdr:rowOff>
    </xdr:to>
    <xdr:sp macro="" textlink="">
      <xdr:nvSpPr>
        <xdr:cNvPr id="1243" name="Text Box 219">
          <a:extLst>
            <a:ext uri="{FF2B5EF4-FFF2-40B4-BE49-F238E27FC236}">
              <a16:creationId xmlns:a16="http://schemas.microsoft.com/office/drawing/2014/main" xmlns="" id="{ADCE2D77-C7E5-47E1-BDF3-B83D4D062ED5}"/>
            </a:ext>
          </a:extLst>
        </xdr:cNvPr>
        <xdr:cNvSpPr txBox="1">
          <a:spLocks noChangeArrowheads="1"/>
        </xdr:cNvSpPr>
      </xdr:nvSpPr>
      <xdr:spPr bwMode="auto">
        <a:xfrm>
          <a:off x="5581650" y="2514600"/>
          <a:ext cx="27146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u="none" strike="noStrike" baseline="0">
              <a:solidFill>
                <a:srgbClr val="0000FF"/>
              </a:solidFill>
              <a:latin typeface="Arial"/>
              <a:cs typeface="Arial"/>
            </a:rPr>
            <a:t>N</a:t>
          </a:r>
          <a:r>
            <a:rPr lang="lt-LT" sz="800" b="0" i="0" u="none" strike="noStrike" baseline="0">
              <a:solidFill>
                <a:srgbClr val="0000FF"/>
              </a:solidFill>
              <a:latin typeface="Arial"/>
              <a:cs typeface="Arial"/>
            </a:rPr>
            <a:t>urodykite, ar samdysite buhalterį, ar apskaitos tvarkymo įmonę</a:t>
          </a:r>
        </a:p>
      </xdr:txBody>
    </xdr:sp>
    <xdr:clientData/>
  </xdr:twoCellAnchor>
  <xdr:twoCellAnchor>
    <xdr:from>
      <xdr:col>8</xdr:col>
      <xdr:colOff>0</xdr:colOff>
      <xdr:row>155</xdr:row>
      <xdr:rowOff>22225</xdr:rowOff>
    </xdr:from>
    <xdr:to>
      <xdr:col>40</xdr:col>
      <xdr:colOff>106685</xdr:colOff>
      <xdr:row>157</xdr:row>
      <xdr:rowOff>136525</xdr:rowOff>
    </xdr:to>
    <xdr:sp macro="" textlink="">
      <xdr:nvSpPr>
        <xdr:cNvPr id="1288" name="Text Box 228">
          <a:extLst>
            <a:ext uri="{FF2B5EF4-FFF2-40B4-BE49-F238E27FC236}">
              <a16:creationId xmlns:a16="http://schemas.microsoft.com/office/drawing/2014/main" xmlns="" id="{4FABEAEE-6E28-42A5-8894-2C878B677C8F}"/>
            </a:ext>
          </a:extLst>
        </xdr:cNvPr>
        <xdr:cNvSpPr txBox="1">
          <a:spLocks noChangeArrowheads="1"/>
        </xdr:cNvSpPr>
      </xdr:nvSpPr>
      <xdr:spPr bwMode="auto">
        <a:xfrm>
          <a:off x="5600700" y="19240500"/>
          <a:ext cx="3286125" cy="323850"/>
        </a:xfrm>
        <a:prstGeom prst="rect">
          <a:avLst/>
        </a:prstGeom>
        <a:noFill/>
        <a:ln>
          <a:noFill/>
        </a:ln>
        <a:extLst/>
      </xdr:spPr>
      <xdr:txBody>
        <a:bodyPr vertOverflow="clip" wrap="square" lIns="27432" tIns="18288" rIns="0" bIns="0" anchor="t"/>
        <a:lstStyle/>
        <a:p>
          <a:pPr algn="l" rtl="0">
            <a:defRPr sz="1000"/>
          </a:pPr>
          <a:r>
            <a:rPr lang="lt-LT" sz="800" b="1" i="1" u="none" strike="noStrike" baseline="0">
              <a:solidFill>
                <a:srgbClr val="0000FF"/>
              </a:solidFill>
              <a:latin typeface="Arial"/>
              <a:cs typeface="Arial"/>
            </a:rPr>
            <a:t>Kredito grąžinimo pradžios datą nurodykite bent 1 mėnesiu vėliau nei kredito gavimo datą</a:t>
          </a:r>
          <a:endParaRPr lang="lt-LT"/>
        </a:p>
      </xdr:txBody>
    </xdr:sp>
    <xdr:clientData/>
  </xdr:twoCellAnchor>
  <xdr:twoCellAnchor>
    <xdr:from>
      <xdr:col>8</xdr:col>
      <xdr:colOff>0</xdr:colOff>
      <xdr:row>141</xdr:row>
      <xdr:rowOff>6350</xdr:rowOff>
    </xdr:from>
    <xdr:to>
      <xdr:col>40</xdr:col>
      <xdr:colOff>160547</xdr:colOff>
      <xdr:row>149</xdr:row>
      <xdr:rowOff>6350</xdr:rowOff>
    </xdr:to>
    <xdr:sp macro="" textlink="">
      <xdr:nvSpPr>
        <xdr:cNvPr id="1253" name="Text Box 229">
          <a:extLst>
            <a:ext uri="{FF2B5EF4-FFF2-40B4-BE49-F238E27FC236}">
              <a16:creationId xmlns:a16="http://schemas.microsoft.com/office/drawing/2014/main" xmlns="" id="{B2809183-580F-4682-9118-82E8CB3EDEE8}"/>
            </a:ext>
          </a:extLst>
        </xdr:cNvPr>
        <xdr:cNvSpPr txBox="1">
          <a:spLocks noChangeArrowheads="1"/>
        </xdr:cNvSpPr>
      </xdr:nvSpPr>
      <xdr:spPr bwMode="auto">
        <a:xfrm>
          <a:off x="5629275" y="18078450"/>
          <a:ext cx="3324225" cy="685800"/>
        </a:xfrm>
        <a:prstGeom prst="rect">
          <a:avLst/>
        </a:prstGeom>
        <a:noFill/>
        <a:ln w="9525">
          <a:noFill/>
          <a:miter lim="800000"/>
          <a:headEnd/>
          <a:tailEnd/>
        </a:ln>
      </xdr:spPr>
      <xdr:txBody>
        <a:bodyPr vertOverflow="clip" wrap="square" lIns="27432" tIns="22860" rIns="0" bIns="0" anchor="t" upright="1"/>
        <a:lstStyle/>
        <a:p>
          <a:pPr algn="l" rtl="0">
            <a:defRPr sz="1000"/>
          </a:pPr>
          <a:r>
            <a:rPr lang="lt-LT" sz="800" b="0" i="0" u="none" strike="noStrike" baseline="0">
              <a:solidFill>
                <a:srgbClr val="000000"/>
              </a:solidFill>
              <a:latin typeface="Arial"/>
              <a:cs typeface="Arial"/>
            </a:rPr>
            <a:t>Jeigu 70% ar daugiau kredito lėšų skirsite </a:t>
          </a:r>
          <a:r>
            <a:rPr lang="lt-LT" sz="800" b="1" i="0" u="none" strike="noStrike" baseline="0">
              <a:solidFill>
                <a:srgbClr val="000000"/>
              </a:solidFill>
              <a:latin typeface="Arial"/>
              <a:cs typeface="Arial"/>
            </a:rPr>
            <a:t>investiciniams įsigijimams</a:t>
          </a:r>
          <a:r>
            <a:rPr lang="lt-LT" sz="800" b="0" i="0" u="none" strike="noStrike" baseline="0">
              <a:solidFill>
                <a:srgbClr val="000000"/>
              </a:solidFill>
              <a:latin typeface="Arial"/>
              <a:cs typeface="Arial"/>
            </a:rPr>
            <a:t>, pasirinkite kredito</a:t>
          </a:r>
          <a:r>
            <a:rPr lang="lt-LT" sz="800" b="1" i="0" u="none" strike="noStrike" baseline="0">
              <a:solidFill>
                <a:srgbClr val="000000"/>
              </a:solidFill>
              <a:latin typeface="Arial"/>
              <a:cs typeface="Arial"/>
            </a:rPr>
            <a:t> investicijoms tipą.</a:t>
          </a:r>
        </a:p>
        <a:p>
          <a:pPr algn="l" rtl="0">
            <a:lnSpc>
              <a:spcPts val="500"/>
            </a:lnSpc>
            <a:defRPr sz="1000"/>
          </a:pPr>
          <a:endParaRPr lang="lt-LT" sz="500" b="0" i="0" u="none" strike="noStrike" baseline="0">
            <a:solidFill>
              <a:srgbClr val="000000"/>
            </a:solidFill>
            <a:latin typeface="Arial"/>
            <a:cs typeface="Arial"/>
          </a:endParaRPr>
        </a:p>
        <a:p>
          <a:pPr algn="l" rtl="0">
            <a:lnSpc>
              <a:spcPts val="800"/>
            </a:lnSpc>
            <a:defRPr sz="1000"/>
          </a:pPr>
          <a:r>
            <a:rPr lang="lt-LT" sz="800" b="1" i="0" u="none" strike="noStrike" baseline="0">
              <a:solidFill>
                <a:srgbClr val="000000"/>
              </a:solidFill>
              <a:latin typeface="Arial"/>
              <a:cs typeface="Arial"/>
            </a:rPr>
            <a:t>Kreditas apyvartinėms lėšoms </a:t>
          </a:r>
          <a:r>
            <a:rPr lang="en-US" sz="800" b="1" i="0" u="none" strike="noStrike" baseline="0">
              <a:solidFill>
                <a:srgbClr val="000000"/>
              </a:solidFill>
              <a:latin typeface="Arial"/>
              <a:cs typeface="Arial"/>
            </a:rPr>
            <a:t>paprastai teikiama</a:t>
          </a:r>
          <a:r>
            <a:rPr lang="lt-LT" sz="800" b="1" i="0" u="none" strike="noStrike" baseline="0">
              <a:solidFill>
                <a:srgbClr val="000000"/>
              </a:solidFill>
              <a:latin typeface="Arial"/>
              <a:cs typeface="Arial"/>
            </a:rPr>
            <a:t>s</a:t>
          </a:r>
          <a:r>
            <a:rPr lang="en-US" sz="800" b="1" i="0" u="none" strike="noStrike" baseline="0">
              <a:solidFill>
                <a:srgbClr val="000000"/>
              </a:solidFill>
              <a:latin typeface="Arial"/>
              <a:cs typeface="Arial"/>
            </a:rPr>
            <a:t> </a:t>
          </a:r>
          <a:r>
            <a:rPr lang="lt-LT" sz="800" b="1" i="0" u="none" strike="noStrike" baseline="0">
              <a:solidFill>
                <a:srgbClr val="000000"/>
              </a:solidFill>
              <a:latin typeface="Arial"/>
              <a:cs typeface="Arial"/>
            </a:rPr>
            <a:t>ne ilg</a:t>
          </a:r>
          <a:r>
            <a:rPr lang="en-US" sz="800" b="1" i="0" u="none" strike="noStrike" baseline="0">
              <a:solidFill>
                <a:srgbClr val="000000"/>
              </a:solidFill>
              <a:latin typeface="Arial"/>
              <a:cs typeface="Arial"/>
            </a:rPr>
            <a:t>esniam</a:t>
          </a:r>
          <a:r>
            <a:rPr lang="lt-LT" sz="800" b="1" i="0" u="none" strike="noStrike" baseline="0">
              <a:solidFill>
                <a:srgbClr val="000000"/>
              </a:solidFill>
              <a:latin typeface="Arial"/>
              <a:cs typeface="Arial"/>
            </a:rPr>
            <a:t> kaip 3 metų</a:t>
          </a:r>
          <a:r>
            <a:rPr lang="en-US" sz="800" b="1" i="0" u="none" strike="noStrike" baseline="0">
              <a:solidFill>
                <a:srgbClr val="000000"/>
              </a:solidFill>
              <a:latin typeface="Arial"/>
              <a:cs typeface="Arial"/>
            </a:rPr>
            <a:t> terminui. </a:t>
          </a:r>
          <a:r>
            <a:rPr lang="lt-LT" sz="800" b="1" i="0" u="none" strike="noStrike" baseline="0">
              <a:solidFill>
                <a:srgbClr val="000000"/>
              </a:solidFill>
              <a:latin typeface="Arial"/>
              <a:cs typeface="Arial"/>
            </a:rPr>
            <a:t> Dėl ilgesnio termino galimybės pasiteiraukite kredito unijoje.</a:t>
          </a:r>
        </a:p>
      </xdr:txBody>
    </xdr:sp>
    <xdr:clientData/>
  </xdr:twoCellAnchor>
  <xdr:twoCellAnchor>
    <xdr:from>
      <xdr:col>8</xdr:col>
      <xdr:colOff>0</xdr:colOff>
      <xdr:row>138</xdr:row>
      <xdr:rowOff>120015</xdr:rowOff>
    </xdr:from>
    <xdr:to>
      <xdr:col>38</xdr:col>
      <xdr:colOff>314076</xdr:colOff>
      <xdr:row>141</xdr:row>
      <xdr:rowOff>5041</xdr:rowOff>
    </xdr:to>
    <xdr:sp macro="" textlink="">
      <xdr:nvSpPr>
        <xdr:cNvPr id="1256" name="Text Box 232">
          <a:extLst>
            <a:ext uri="{FF2B5EF4-FFF2-40B4-BE49-F238E27FC236}">
              <a16:creationId xmlns:a16="http://schemas.microsoft.com/office/drawing/2014/main" xmlns="" id="{29FEBCF7-4B32-4E7E-B08D-EA4E117D9A11}"/>
            </a:ext>
          </a:extLst>
        </xdr:cNvPr>
        <xdr:cNvSpPr txBox="1">
          <a:spLocks noChangeArrowheads="1"/>
        </xdr:cNvSpPr>
      </xdr:nvSpPr>
      <xdr:spPr bwMode="auto">
        <a:xfrm>
          <a:off x="5581650" y="17712690"/>
          <a:ext cx="1933575" cy="308377"/>
        </a:xfrm>
        <a:prstGeom prst="rect">
          <a:avLst/>
        </a:prstGeom>
        <a:noFill/>
        <a:ln w="9525">
          <a:noFill/>
          <a:miter lim="800000"/>
          <a:headEnd/>
          <a:tailEnd/>
        </a:ln>
      </xdr:spPr>
      <xdr:txBody>
        <a:bodyPr vertOverflow="clip" wrap="square" lIns="27432" tIns="22860" rIns="0" bIns="0" anchor="t" upright="1"/>
        <a:lstStyle/>
        <a:p>
          <a:pPr algn="l" rtl="0">
            <a:lnSpc>
              <a:spcPts val="700"/>
            </a:lnSpc>
            <a:defRPr sz="1000"/>
          </a:pPr>
          <a:r>
            <a:rPr lang="lt-LT" sz="800" b="0" i="0" u="none" strike="noStrike" baseline="0">
              <a:solidFill>
                <a:srgbClr val="0000FF"/>
              </a:solidFill>
              <a:latin typeface="Arial"/>
              <a:cs typeface="Arial"/>
            </a:rPr>
            <a:t>Būtinai nurodykite pateikiamus užstatus</a:t>
          </a:r>
        </a:p>
      </xdr:txBody>
    </xdr:sp>
    <xdr:clientData/>
  </xdr:twoCellAnchor>
  <xdr:twoCellAnchor>
    <xdr:from>
      <xdr:col>5</xdr:col>
      <xdr:colOff>97155</xdr:colOff>
      <xdr:row>158</xdr:row>
      <xdr:rowOff>0</xdr:rowOff>
    </xdr:from>
    <xdr:to>
      <xdr:col>7</xdr:col>
      <xdr:colOff>97155</xdr:colOff>
      <xdr:row>160</xdr:row>
      <xdr:rowOff>79619</xdr:rowOff>
    </xdr:to>
    <xdr:sp macro="" textlink="">
      <xdr:nvSpPr>
        <xdr:cNvPr id="1260" name="AutoShape 236">
          <a:hlinkClick xmlns:r="http://schemas.openxmlformats.org/officeDocument/2006/relationships" r:id="rId1"/>
          <a:extLst>
            <a:ext uri="{FF2B5EF4-FFF2-40B4-BE49-F238E27FC236}">
              <a16:creationId xmlns:a16="http://schemas.microsoft.com/office/drawing/2014/main" xmlns="" id="{A8E147F3-F9CC-4C72-8027-F0F89D1D74BF}"/>
            </a:ext>
          </a:extLst>
        </xdr:cNvPr>
        <xdr:cNvSpPr>
          <a:spLocks noChangeArrowheads="1"/>
        </xdr:cNvSpPr>
      </xdr:nvSpPr>
      <xdr:spPr bwMode="auto">
        <a:xfrm>
          <a:off x="3924300" y="19611975"/>
          <a:ext cx="1162050" cy="400050"/>
        </a:xfrm>
        <a:prstGeom prst="rightArrow">
          <a:avLst>
            <a:gd name="adj1" fmla="val 48389"/>
            <a:gd name="adj2" fmla="val 83472"/>
          </a:avLst>
        </a:prstGeom>
        <a:solidFill>
          <a:srgbClr val="008000"/>
        </a:solidFill>
        <a:ln w="9525">
          <a:noFill/>
          <a:miter lim="800000"/>
          <a:headEnd/>
          <a:tailEnd/>
        </a:ln>
        <a:effectLst>
          <a:prstShdw prst="shdw17" dist="17961" dir="2700000">
            <a:srgbClr val="008000">
              <a:gamma/>
              <a:shade val="60000"/>
              <a:invGamma/>
            </a:srgbClr>
          </a:prstShdw>
        </a:effectLst>
      </xdr:spPr>
      <xdr:txBody>
        <a:bodyPr vertOverflow="clip" wrap="square" lIns="27432" tIns="22860" rIns="0" bIns="0" anchor="t" upright="1"/>
        <a:lstStyle/>
        <a:p>
          <a:pPr algn="l" rtl="0">
            <a:defRPr sz="1000"/>
          </a:pPr>
          <a:r>
            <a:rPr lang="lt-LT" sz="1000" b="1" i="0" u="none" strike="noStrike" baseline="0">
              <a:solidFill>
                <a:srgbClr val="FFFFFF"/>
              </a:solidFill>
              <a:latin typeface="Times New Roman"/>
              <a:cs typeface="Times New Roman"/>
            </a:rPr>
            <a:t>PEREITI TOLIAU</a:t>
          </a:r>
        </a:p>
      </xdr:txBody>
    </xdr:sp>
    <xdr:clientData/>
  </xdr:twoCellAnchor>
  <xdr:twoCellAnchor>
    <xdr:from>
      <xdr:col>1</xdr:col>
      <xdr:colOff>294005</xdr:colOff>
      <xdr:row>158</xdr:row>
      <xdr:rowOff>114300</xdr:rowOff>
    </xdr:from>
    <xdr:to>
      <xdr:col>1</xdr:col>
      <xdr:colOff>517504</xdr:colOff>
      <xdr:row>159</xdr:row>
      <xdr:rowOff>137120</xdr:rowOff>
    </xdr:to>
    <xdr:sp macro="" textlink="">
      <xdr:nvSpPr>
        <xdr:cNvPr id="1261" name="Oval 237">
          <a:extLst>
            <a:ext uri="{FF2B5EF4-FFF2-40B4-BE49-F238E27FC236}">
              <a16:creationId xmlns:a16="http://schemas.microsoft.com/office/drawing/2014/main" xmlns="" id="{A2556C8A-8418-43BB-9771-FB0BED735498}"/>
            </a:ext>
          </a:extLst>
        </xdr:cNvPr>
        <xdr:cNvSpPr>
          <a:spLocks noChangeArrowheads="1"/>
        </xdr:cNvSpPr>
      </xdr:nvSpPr>
      <xdr:spPr bwMode="auto">
        <a:xfrm>
          <a:off x="1809750" y="19716750"/>
          <a:ext cx="238125" cy="200025"/>
        </a:xfrm>
        <a:prstGeom prst="ellipse">
          <a:avLst/>
        </a:prstGeom>
        <a:solidFill>
          <a:srgbClr val="008000"/>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FFFFFF"/>
              </a:solidFill>
              <a:latin typeface="Times New Roman"/>
              <a:cs typeface="Times New Roman"/>
            </a:rPr>
            <a:t>1</a:t>
          </a:r>
        </a:p>
      </xdr:txBody>
    </xdr:sp>
    <xdr:clientData/>
  </xdr:twoCellAnchor>
  <xdr:twoCellAnchor>
    <xdr:from>
      <xdr:col>1</xdr:col>
      <xdr:colOff>306070</xdr:colOff>
      <xdr:row>160</xdr:row>
      <xdr:rowOff>0</xdr:rowOff>
    </xdr:from>
    <xdr:to>
      <xdr:col>4</xdr:col>
      <xdr:colOff>8741</xdr:colOff>
      <xdr:row>161</xdr:row>
      <xdr:rowOff>63002</xdr:rowOff>
    </xdr:to>
    <xdr:sp macro="" textlink="">
      <xdr:nvSpPr>
        <xdr:cNvPr id="1262" name="Text Box 238">
          <a:extLst>
            <a:ext uri="{FF2B5EF4-FFF2-40B4-BE49-F238E27FC236}">
              <a16:creationId xmlns:a16="http://schemas.microsoft.com/office/drawing/2014/main" xmlns="" id="{5662BD27-2A9F-4535-87C1-3D683D9A8B94}"/>
            </a:ext>
          </a:extLst>
        </xdr:cNvPr>
        <xdr:cNvSpPr txBox="1">
          <a:spLocks noChangeArrowheads="1"/>
        </xdr:cNvSpPr>
      </xdr:nvSpPr>
      <xdr:spPr bwMode="auto">
        <a:xfrm>
          <a:off x="1819275" y="19935825"/>
          <a:ext cx="1447800" cy="228600"/>
        </a:xfrm>
        <a:prstGeom prst="rect">
          <a:avLst/>
        </a:prstGeom>
        <a:noFill/>
        <a:ln w="9525">
          <a:noFill/>
          <a:miter lim="800000"/>
          <a:headEnd/>
          <a:tailEnd/>
        </a:ln>
      </xdr:spPr>
      <xdr:txBody>
        <a:bodyPr vertOverflow="clip" wrap="square" lIns="27432" tIns="22860" rIns="0" bIns="0" anchor="t" upright="1"/>
        <a:lstStyle/>
        <a:p>
          <a:pPr algn="l" rtl="0">
            <a:defRPr sz="1000"/>
          </a:pPr>
          <a:r>
            <a:rPr lang="lt-LT" sz="1000" b="0" i="0" u="none" strike="noStrike" baseline="0">
              <a:solidFill>
                <a:srgbClr val="008000"/>
              </a:solidFill>
              <a:latin typeface="Times New Roman"/>
              <a:cs typeface="Times New Roman"/>
            </a:rPr>
            <a:t>1 skirsnis: Verslo apžvalga</a:t>
          </a:r>
        </a:p>
      </xdr:txBody>
    </xdr:sp>
    <xdr:clientData/>
  </xdr:twoCellAnchor>
  <xdr:twoCellAnchor>
    <xdr:from>
      <xdr:col>1</xdr:col>
      <xdr:colOff>562610</xdr:colOff>
      <xdr:row>158</xdr:row>
      <xdr:rowOff>114300</xdr:rowOff>
    </xdr:from>
    <xdr:to>
      <xdr:col>2</xdr:col>
      <xdr:colOff>205444</xdr:colOff>
      <xdr:row>159</xdr:row>
      <xdr:rowOff>137120</xdr:rowOff>
    </xdr:to>
    <xdr:sp macro="" textlink="">
      <xdr:nvSpPr>
        <xdr:cNvPr id="1263" name="Oval 239">
          <a:hlinkClick xmlns:r="http://schemas.openxmlformats.org/officeDocument/2006/relationships" r:id="rId1"/>
          <a:extLst>
            <a:ext uri="{FF2B5EF4-FFF2-40B4-BE49-F238E27FC236}">
              <a16:creationId xmlns:a16="http://schemas.microsoft.com/office/drawing/2014/main" xmlns="" id="{61484325-46E1-43D7-AFF6-3EA9F64B3DBB}"/>
            </a:ext>
          </a:extLst>
        </xdr:cNvPr>
        <xdr:cNvSpPr>
          <a:spLocks noChangeArrowheads="1"/>
        </xdr:cNvSpPr>
      </xdr:nvSpPr>
      <xdr:spPr bwMode="auto">
        <a:xfrm>
          <a:off x="2066925" y="19716750"/>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2</a:t>
          </a:r>
        </a:p>
      </xdr:txBody>
    </xdr:sp>
    <xdr:clientData/>
  </xdr:twoCellAnchor>
  <xdr:twoCellAnchor>
    <xdr:from>
      <xdr:col>2</xdr:col>
      <xdr:colOff>208915</xdr:colOff>
      <xdr:row>158</xdr:row>
      <xdr:rowOff>114300</xdr:rowOff>
    </xdr:from>
    <xdr:to>
      <xdr:col>2</xdr:col>
      <xdr:colOff>463757</xdr:colOff>
      <xdr:row>159</xdr:row>
      <xdr:rowOff>137120</xdr:rowOff>
    </xdr:to>
    <xdr:sp macro="" textlink="">
      <xdr:nvSpPr>
        <xdr:cNvPr id="1264" name="Oval 240">
          <a:hlinkClick xmlns:r="http://schemas.openxmlformats.org/officeDocument/2006/relationships" r:id="rId2"/>
          <a:extLst>
            <a:ext uri="{FF2B5EF4-FFF2-40B4-BE49-F238E27FC236}">
              <a16:creationId xmlns:a16="http://schemas.microsoft.com/office/drawing/2014/main" xmlns="" id="{7B85D255-1477-4A92-88E1-C55D7D0CD4CB}"/>
            </a:ext>
          </a:extLst>
        </xdr:cNvPr>
        <xdr:cNvSpPr>
          <a:spLocks noChangeArrowheads="1"/>
        </xdr:cNvSpPr>
      </xdr:nvSpPr>
      <xdr:spPr bwMode="auto">
        <a:xfrm>
          <a:off x="2324100" y="19716750"/>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3-1</a:t>
          </a:r>
        </a:p>
      </xdr:txBody>
    </xdr:sp>
    <xdr:clientData/>
  </xdr:twoCellAnchor>
  <xdr:twoCellAnchor>
    <xdr:from>
      <xdr:col>2</xdr:col>
      <xdr:colOff>506095</xdr:colOff>
      <xdr:row>158</xdr:row>
      <xdr:rowOff>114300</xdr:rowOff>
    </xdr:from>
    <xdr:to>
      <xdr:col>3</xdr:col>
      <xdr:colOff>151211</xdr:colOff>
      <xdr:row>159</xdr:row>
      <xdr:rowOff>137120</xdr:rowOff>
    </xdr:to>
    <xdr:sp macro="" textlink="">
      <xdr:nvSpPr>
        <xdr:cNvPr id="1265" name="Oval 241">
          <a:hlinkClick xmlns:r="http://schemas.openxmlformats.org/officeDocument/2006/relationships" r:id="rId3"/>
          <a:extLst>
            <a:ext uri="{FF2B5EF4-FFF2-40B4-BE49-F238E27FC236}">
              <a16:creationId xmlns:a16="http://schemas.microsoft.com/office/drawing/2014/main" xmlns="" id="{F2DD77EA-4A5B-4478-A435-9AEFFAB60809}"/>
            </a:ext>
          </a:extLst>
        </xdr:cNvPr>
        <xdr:cNvSpPr>
          <a:spLocks noChangeArrowheads="1"/>
        </xdr:cNvSpPr>
      </xdr:nvSpPr>
      <xdr:spPr bwMode="auto">
        <a:xfrm>
          <a:off x="2590800" y="19716750"/>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3-2</a:t>
          </a:r>
        </a:p>
      </xdr:txBody>
    </xdr:sp>
    <xdr:clientData/>
  </xdr:twoCellAnchor>
  <xdr:twoCellAnchor>
    <xdr:from>
      <xdr:col>3</xdr:col>
      <xdr:colOff>159385</xdr:colOff>
      <xdr:row>158</xdr:row>
      <xdr:rowOff>114300</xdr:rowOff>
    </xdr:from>
    <xdr:to>
      <xdr:col>3</xdr:col>
      <xdr:colOff>401442</xdr:colOff>
      <xdr:row>159</xdr:row>
      <xdr:rowOff>137120</xdr:rowOff>
    </xdr:to>
    <xdr:sp macro="" textlink="">
      <xdr:nvSpPr>
        <xdr:cNvPr id="1266" name="Oval 242">
          <a:hlinkClick xmlns:r="http://schemas.openxmlformats.org/officeDocument/2006/relationships" r:id="rId4"/>
          <a:extLst>
            <a:ext uri="{FF2B5EF4-FFF2-40B4-BE49-F238E27FC236}">
              <a16:creationId xmlns:a16="http://schemas.microsoft.com/office/drawing/2014/main" xmlns="" id="{7733BA6A-E3CC-4417-85ED-F80D2EE14DD1}"/>
            </a:ext>
          </a:extLst>
        </xdr:cNvPr>
        <xdr:cNvSpPr>
          <a:spLocks noChangeArrowheads="1"/>
        </xdr:cNvSpPr>
      </xdr:nvSpPr>
      <xdr:spPr bwMode="auto">
        <a:xfrm>
          <a:off x="2847975" y="19716750"/>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A</a:t>
          </a:r>
        </a:p>
      </xdr:txBody>
    </xdr:sp>
    <xdr:clientData/>
  </xdr:twoCellAnchor>
  <xdr:twoCellAnchor>
    <xdr:from>
      <xdr:col>3</xdr:col>
      <xdr:colOff>418465</xdr:colOff>
      <xdr:row>158</xdr:row>
      <xdr:rowOff>114300</xdr:rowOff>
    </xdr:from>
    <xdr:to>
      <xdr:col>4</xdr:col>
      <xdr:colOff>82025</xdr:colOff>
      <xdr:row>159</xdr:row>
      <xdr:rowOff>137120</xdr:rowOff>
    </xdr:to>
    <xdr:sp macro="" textlink="">
      <xdr:nvSpPr>
        <xdr:cNvPr id="1267" name="Oval 243">
          <a:hlinkClick xmlns:r="http://schemas.openxmlformats.org/officeDocument/2006/relationships" r:id="rId5"/>
          <a:extLst>
            <a:ext uri="{FF2B5EF4-FFF2-40B4-BE49-F238E27FC236}">
              <a16:creationId xmlns:a16="http://schemas.microsoft.com/office/drawing/2014/main" xmlns="" id="{0315B177-CB38-4A96-B66E-897121765F7D}"/>
            </a:ext>
          </a:extLst>
        </xdr:cNvPr>
        <xdr:cNvSpPr>
          <a:spLocks noChangeArrowheads="1"/>
        </xdr:cNvSpPr>
      </xdr:nvSpPr>
      <xdr:spPr bwMode="auto">
        <a:xfrm>
          <a:off x="3105150" y="19716750"/>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B</a:t>
          </a:r>
        </a:p>
      </xdr:txBody>
    </xdr:sp>
    <xdr:clientData/>
  </xdr:twoCellAnchor>
  <xdr:twoCellAnchor>
    <xdr:from>
      <xdr:col>0</xdr:col>
      <xdr:colOff>412750</xdr:colOff>
      <xdr:row>158</xdr:row>
      <xdr:rowOff>0</xdr:rowOff>
    </xdr:from>
    <xdr:to>
      <xdr:col>1</xdr:col>
      <xdr:colOff>695</xdr:colOff>
      <xdr:row>160</xdr:row>
      <xdr:rowOff>79619</xdr:rowOff>
    </xdr:to>
    <xdr:sp macro="" textlink="">
      <xdr:nvSpPr>
        <xdr:cNvPr id="1268" name="AutoShape 244">
          <a:hlinkClick xmlns:r="http://schemas.openxmlformats.org/officeDocument/2006/relationships" r:id="rId6"/>
          <a:extLst>
            <a:ext uri="{FF2B5EF4-FFF2-40B4-BE49-F238E27FC236}">
              <a16:creationId xmlns:a16="http://schemas.microsoft.com/office/drawing/2014/main" xmlns="" id="{9855F43A-7DFF-4302-BBCA-E0514E58E450}"/>
            </a:ext>
          </a:extLst>
        </xdr:cNvPr>
        <xdr:cNvSpPr>
          <a:spLocks noChangeArrowheads="1"/>
        </xdr:cNvSpPr>
      </xdr:nvSpPr>
      <xdr:spPr bwMode="auto">
        <a:xfrm>
          <a:off x="409575" y="19611975"/>
          <a:ext cx="1085850" cy="400050"/>
        </a:xfrm>
        <a:prstGeom prst="leftArrow">
          <a:avLst>
            <a:gd name="adj1" fmla="val 47620"/>
            <a:gd name="adj2" fmla="val 77282"/>
          </a:avLst>
        </a:prstGeom>
        <a:solidFill>
          <a:srgbClr val="008000"/>
        </a:solidFill>
        <a:ln w="9525" algn="ctr">
          <a:noFill/>
          <a:miter lim="800000"/>
          <a:headEnd/>
          <a:tailEnd/>
        </a:ln>
        <a:effectLst>
          <a:prstShdw prst="shdw17" dist="17961" dir="2700000">
            <a:srgbClr val="008000">
              <a:gamma/>
              <a:shade val="60000"/>
              <a:invGamma/>
            </a:srgbClr>
          </a:prstShdw>
        </a:effectLst>
      </xdr:spPr>
      <xdr:txBody>
        <a:bodyPr vertOverflow="clip" wrap="square" lIns="0" tIns="22860" rIns="27432" bIns="22860" anchor="ctr" upright="1"/>
        <a:lstStyle/>
        <a:p>
          <a:pPr algn="r" rtl="0">
            <a:defRPr sz="1000"/>
          </a:pPr>
          <a:r>
            <a:rPr lang="lt-LT" sz="1000" b="1" i="0" u="none" strike="noStrike" baseline="0">
              <a:solidFill>
                <a:srgbClr val="FFFFFF"/>
              </a:solidFill>
              <a:latin typeface="Times New Roman"/>
              <a:cs typeface="Times New Roman"/>
            </a:rPr>
            <a:t>GRĮŽTI ATGAL</a:t>
          </a:r>
        </a:p>
      </xdr:txBody>
    </xdr:sp>
    <xdr:clientData/>
  </xdr:twoCellAnchor>
  <xdr:twoCellAnchor>
    <xdr:from>
      <xdr:col>1</xdr:col>
      <xdr:colOff>37465</xdr:colOff>
      <xdr:row>158</xdr:row>
      <xdr:rowOff>114300</xdr:rowOff>
    </xdr:from>
    <xdr:to>
      <xdr:col>1</xdr:col>
      <xdr:colOff>266065</xdr:colOff>
      <xdr:row>159</xdr:row>
      <xdr:rowOff>137120</xdr:rowOff>
    </xdr:to>
    <xdr:sp macro="" textlink="">
      <xdr:nvSpPr>
        <xdr:cNvPr id="1269" name="Oval 245">
          <a:hlinkClick xmlns:r="http://schemas.openxmlformats.org/officeDocument/2006/relationships" r:id="rId6"/>
          <a:extLst>
            <a:ext uri="{FF2B5EF4-FFF2-40B4-BE49-F238E27FC236}">
              <a16:creationId xmlns:a16="http://schemas.microsoft.com/office/drawing/2014/main" xmlns="" id="{1B3B4442-1F3F-4620-BCAE-F1B998B7AAD1}"/>
            </a:ext>
          </a:extLst>
        </xdr:cNvPr>
        <xdr:cNvSpPr>
          <a:spLocks noChangeArrowheads="1"/>
        </xdr:cNvSpPr>
      </xdr:nvSpPr>
      <xdr:spPr bwMode="auto">
        <a:xfrm>
          <a:off x="1552575" y="19716750"/>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T</a:t>
          </a:r>
        </a:p>
      </xdr:txBody>
    </xdr:sp>
    <xdr:clientData/>
  </xdr:twoCellAnchor>
  <xdr:twoCellAnchor>
    <xdr:from>
      <xdr:col>4</xdr:col>
      <xdr:colOff>106680</xdr:colOff>
      <xdr:row>158</xdr:row>
      <xdr:rowOff>114300</xdr:rowOff>
    </xdr:from>
    <xdr:to>
      <xdr:col>4</xdr:col>
      <xdr:colOff>335215</xdr:colOff>
      <xdr:row>159</xdr:row>
      <xdr:rowOff>137120</xdr:rowOff>
    </xdr:to>
    <xdr:sp macro="" textlink="">
      <xdr:nvSpPr>
        <xdr:cNvPr id="1270" name="Oval 246">
          <a:hlinkClick xmlns:r="http://schemas.openxmlformats.org/officeDocument/2006/relationships" r:id="rId7"/>
          <a:extLst>
            <a:ext uri="{FF2B5EF4-FFF2-40B4-BE49-F238E27FC236}">
              <a16:creationId xmlns:a16="http://schemas.microsoft.com/office/drawing/2014/main" xmlns="" id="{EA63547C-5146-4A9F-ACB2-A4DE77B085AF}"/>
            </a:ext>
          </a:extLst>
        </xdr:cNvPr>
        <xdr:cNvSpPr>
          <a:spLocks noChangeArrowheads="1"/>
        </xdr:cNvSpPr>
      </xdr:nvSpPr>
      <xdr:spPr bwMode="auto">
        <a:xfrm>
          <a:off x="3362325" y="19716750"/>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PF</a:t>
          </a:r>
        </a:p>
      </xdr:txBody>
    </xdr:sp>
    <xdr:clientData/>
  </xdr:twoCellAnchor>
  <xdr:twoCellAnchor>
    <xdr:from>
      <xdr:col>4</xdr:col>
      <xdr:colOff>372110</xdr:colOff>
      <xdr:row>158</xdr:row>
      <xdr:rowOff>114300</xdr:rowOff>
    </xdr:from>
    <xdr:to>
      <xdr:col>5</xdr:col>
      <xdr:colOff>2268</xdr:colOff>
      <xdr:row>159</xdr:row>
      <xdr:rowOff>137120</xdr:rowOff>
    </xdr:to>
    <xdr:sp macro="" textlink="">
      <xdr:nvSpPr>
        <xdr:cNvPr id="1271" name="Oval 247">
          <a:hlinkClick xmlns:r="http://schemas.openxmlformats.org/officeDocument/2006/relationships" r:id="rId8"/>
          <a:extLst>
            <a:ext uri="{FF2B5EF4-FFF2-40B4-BE49-F238E27FC236}">
              <a16:creationId xmlns:a16="http://schemas.microsoft.com/office/drawing/2014/main" xmlns="" id="{74897937-F851-4E6D-8693-B6B8BE15923A}"/>
            </a:ext>
          </a:extLst>
        </xdr:cNvPr>
        <xdr:cNvSpPr>
          <a:spLocks noChangeArrowheads="1"/>
        </xdr:cNvSpPr>
      </xdr:nvSpPr>
      <xdr:spPr bwMode="auto">
        <a:xfrm>
          <a:off x="3629025" y="19716750"/>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PJ</a:t>
          </a:r>
        </a:p>
      </xdr:txBody>
    </xdr:sp>
    <xdr:clientData/>
  </xdr:twoCellAnchor>
  <xdr:twoCellAnchor>
    <xdr:from>
      <xdr:col>8</xdr:col>
      <xdr:colOff>0</xdr:colOff>
      <xdr:row>18</xdr:row>
      <xdr:rowOff>6350</xdr:rowOff>
    </xdr:from>
    <xdr:to>
      <xdr:col>40</xdr:col>
      <xdr:colOff>6350</xdr:colOff>
      <xdr:row>21</xdr:row>
      <xdr:rowOff>86414</xdr:rowOff>
    </xdr:to>
    <xdr:sp macro="" textlink="">
      <xdr:nvSpPr>
        <xdr:cNvPr id="30" name="Text Box 219">
          <a:extLst>
            <a:ext uri="{FF2B5EF4-FFF2-40B4-BE49-F238E27FC236}">
              <a16:creationId xmlns:a16="http://schemas.microsoft.com/office/drawing/2014/main" xmlns="" id="{84822AA3-C896-41E1-8425-CDEFD471DA9E}"/>
            </a:ext>
          </a:extLst>
        </xdr:cNvPr>
        <xdr:cNvSpPr txBox="1">
          <a:spLocks noChangeArrowheads="1"/>
        </xdr:cNvSpPr>
      </xdr:nvSpPr>
      <xdr:spPr bwMode="auto">
        <a:xfrm>
          <a:off x="5600700" y="2171700"/>
          <a:ext cx="3190875" cy="27622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u="none" strike="noStrike" baseline="0">
              <a:solidFill>
                <a:srgbClr val="0000FF"/>
              </a:solidFill>
              <a:latin typeface="Arial"/>
              <a:cs typeface="Arial"/>
            </a:rPr>
            <a:t>M</a:t>
          </a:r>
          <a:r>
            <a:rPr lang="lt-LT" sz="800" b="0" i="0" u="none" strike="noStrike" baseline="0">
              <a:solidFill>
                <a:srgbClr val="0000FF"/>
              </a:solidFill>
              <a:latin typeface="Arial"/>
              <a:cs typeface="Arial"/>
            </a:rPr>
            <a:t>ažosios bendrijos atveju nurodykite pagrindinius narius</a:t>
          </a:r>
        </a:p>
      </xdr:txBody>
    </xdr:sp>
    <xdr:clientData/>
  </xdr:twoCellAnchor>
  <xdr:twoCellAnchor>
    <xdr:from>
      <xdr:col>8</xdr:col>
      <xdr:colOff>0</xdr:colOff>
      <xdr:row>107</xdr:row>
      <xdr:rowOff>32385</xdr:rowOff>
    </xdr:from>
    <xdr:to>
      <xdr:col>40</xdr:col>
      <xdr:colOff>37444</xdr:colOff>
      <xdr:row>112</xdr:row>
      <xdr:rowOff>419405</xdr:rowOff>
    </xdr:to>
    <xdr:sp macro="" textlink="">
      <xdr:nvSpPr>
        <xdr:cNvPr id="31" name="Text Box 219">
          <a:extLst>
            <a:ext uri="{FF2B5EF4-FFF2-40B4-BE49-F238E27FC236}">
              <a16:creationId xmlns:a16="http://schemas.microsoft.com/office/drawing/2014/main" xmlns="" id="{A7E4CB3E-C2D1-4FD1-AFBB-5646330E01D2}"/>
            </a:ext>
          </a:extLst>
        </xdr:cNvPr>
        <xdr:cNvSpPr txBox="1">
          <a:spLocks noChangeArrowheads="1"/>
        </xdr:cNvSpPr>
      </xdr:nvSpPr>
      <xdr:spPr bwMode="auto">
        <a:xfrm>
          <a:off x="5581650" y="13395960"/>
          <a:ext cx="2701290" cy="1139190"/>
        </a:xfrm>
        <a:prstGeom prst="rect">
          <a:avLst/>
        </a:prstGeom>
        <a:noFill/>
        <a:ln w="9525">
          <a:noFill/>
          <a:miter lim="800000"/>
          <a:headEnd/>
          <a:tailEnd/>
        </a:ln>
      </xdr:spPr>
      <xdr:txBody>
        <a:bodyPr vertOverflow="clip" wrap="square" lIns="27432" tIns="22860" rIns="0" bIns="0" anchor="t" upright="1"/>
        <a:lstStyle/>
        <a:p>
          <a:pPr algn="l" rtl="0">
            <a:defRPr sz="1000"/>
          </a:pPr>
          <a:endParaRPr lang="lt-LT" sz="800" b="0" i="0" u="none" strike="noStrike" baseline="0">
            <a:solidFill>
              <a:srgbClr val="0000FF"/>
            </a:solidFill>
            <a:latin typeface="Arial"/>
            <a:cs typeface="Arial"/>
          </a:endParaRPr>
        </a:p>
        <a:p>
          <a:pPr algn="l" rtl="0">
            <a:defRPr sz="1000"/>
          </a:pPr>
          <a:endParaRPr lang="lt-LT" sz="800" b="0" i="0" u="none" strike="noStrike" baseline="0">
            <a:solidFill>
              <a:srgbClr val="0000FF"/>
            </a:solidFill>
            <a:latin typeface="Arial"/>
            <a:cs typeface="Arial"/>
          </a:endParaRPr>
        </a:p>
        <a:p>
          <a:pPr algn="l" rtl="0">
            <a:defRPr sz="1000"/>
          </a:pPr>
          <a:endParaRPr lang="lt-LT" sz="800" b="0" i="0" u="none" strike="noStrike" baseline="0">
            <a:solidFill>
              <a:srgbClr val="0000FF"/>
            </a:solidFill>
            <a:latin typeface="Arial"/>
            <a:cs typeface="Arial"/>
          </a:endParaRPr>
        </a:p>
        <a:p>
          <a:pPr algn="l" rtl="0">
            <a:lnSpc>
              <a:spcPts val="800"/>
            </a:lnSpc>
            <a:defRPr sz="1000"/>
          </a:pPr>
          <a:endParaRPr lang="lt-LT" sz="800" b="0" i="0" u="none" strike="noStrike" baseline="0">
            <a:solidFill>
              <a:srgbClr val="0000FF"/>
            </a:solidFill>
            <a:latin typeface="Arial"/>
            <a:cs typeface="Arial"/>
          </a:endParaRPr>
        </a:p>
        <a:p>
          <a:pPr algn="l" rtl="0">
            <a:lnSpc>
              <a:spcPts val="800"/>
            </a:lnSpc>
            <a:defRPr sz="1000"/>
          </a:pPr>
          <a:endParaRPr lang="lt-LT" sz="800" b="0" i="0" u="none" strike="noStrike" baseline="0">
            <a:solidFill>
              <a:srgbClr val="0000FF"/>
            </a:solidFill>
            <a:latin typeface="Arial"/>
            <a:cs typeface="Arial"/>
          </a:endParaRPr>
        </a:p>
        <a:p>
          <a:pPr algn="l" rtl="0">
            <a:defRPr sz="1000"/>
          </a:pPr>
          <a:endParaRPr lang="lt-LT" sz="800" b="0" i="0" u="none" strike="noStrike" baseline="0">
            <a:solidFill>
              <a:srgbClr val="0000FF"/>
            </a:solidFill>
            <a:latin typeface="Arial"/>
            <a:cs typeface="Arial"/>
          </a:endParaRPr>
        </a:p>
        <a:p>
          <a:pPr algn="l" rtl="0">
            <a:lnSpc>
              <a:spcPts val="800"/>
            </a:lnSpc>
            <a:defRPr sz="1000"/>
          </a:pPr>
          <a:r>
            <a:rPr lang="lt-LT" sz="800" b="0" i="0" u="none" strike="noStrike" baseline="0">
              <a:solidFill>
                <a:srgbClr val="0000FF"/>
              </a:solidFill>
              <a:latin typeface="Arial"/>
              <a:cs typeface="Arial"/>
            </a:rPr>
            <a:t>Mažosios bendrijos atveju 1.23 p. nurodykite tik samdomus darbuotojus (bendrijos narių numatomo išsimokėti pelno šioje vietoje nurodyti nereikia).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562610</xdr:colOff>
      <xdr:row>2</xdr:row>
      <xdr:rowOff>24130</xdr:rowOff>
    </xdr:from>
    <xdr:to>
      <xdr:col>4</xdr:col>
      <xdr:colOff>247885</xdr:colOff>
      <xdr:row>3</xdr:row>
      <xdr:rowOff>50954</xdr:rowOff>
    </xdr:to>
    <xdr:sp macro="" textlink="">
      <xdr:nvSpPr>
        <xdr:cNvPr id="2060" name="Text Box 12">
          <a:extLst>
            <a:ext uri="{FF2B5EF4-FFF2-40B4-BE49-F238E27FC236}">
              <a16:creationId xmlns:a16="http://schemas.microsoft.com/office/drawing/2014/main" xmlns="" id="{1588DF8F-12AD-4E4D-B6EF-A043B498619C}"/>
            </a:ext>
          </a:extLst>
        </xdr:cNvPr>
        <xdr:cNvSpPr txBox="1">
          <a:spLocks noChangeArrowheads="1"/>
        </xdr:cNvSpPr>
      </xdr:nvSpPr>
      <xdr:spPr bwMode="auto">
        <a:xfrm>
          <a:off x="2057400" y="304800"/>
          <a:ext cx="1447800" cy="228600"/>
        </a:xfrm>
        <a:prstGeom prst="rect">
          <a:avLst/>
        </a:prstGeom>
        <a:noFill/>
        <a:ln w="9525">
          <a:noFill/>
          <a:miter lim="800000"/>
          <a:headEnd/>
          <a:tailEnd/>
        </a:ln>
      </xdr:spPr>
      <xdr:txBody>
        <a:bodyPr vertOverflow="clip" wrap="square" lIns="27432" tIns="22860" rIns="0" bIns="0" anchor="t" upright="1"/>
        <a:lstStyle/>
        <a:p>
          <a:pPr algn="l" rtl="0">
            <a:defRPr sz="1000"/>
          </a:pPr>
          <a:r>
            <a:rPr lang="lt-LT" sz="1000" b="0" i="0" u="none" strike="noStrike" baseline="0">
              <a:solidFill>
                <a:srgbClr val="008000"/>
              </a:solidFill>
              <a:latin typeface="Times New Roman"/>
              <a:cs typeface="Times New Roman"/>
            </a:rPr>
            <a:t>2 skirsnis: Rinkodara</a:t>
          </a:r>
        </a:p>
      </xdr:txBody>
    </xdr:sp>
    <xdr:clientData/>
  </xdr:twoCellAnchor>
  <xdr:twoCellAnchor>
    <xdr:from>
      <xdr:col>28</xdr:col>
      <xdr:colOff>50165</xdr:colOff>
      <xdr:row>35</xdr:row>
      <xdr:rowOff>36830</xdr:rowOff>
    </xdr:from>
    <xdr:to>
      <xdr:col>31</xdr:col>
      <xdr:colOff>493881</xdr:colOff>
      <xdr:row>41</xdr:row>
      <xdr:rowOff>114340</xdr:rowOff>
    </xdr:to>
    <xdr:sp macro="" textlink="">
      <xdr:nvSpPr>
        <xdr:cNvPr id="2165" name="Text Box 117">
          <a:extLst>
            <a:ext uri="{FF2B5EF4-FFF2-40B4-BE49-F238E27FC236}">
              <a16:creationId xmlns:a16="http://schemas.microsoft.com/office/drawing/2014/main" xmlns="" id="{C991603E-E2C2-445D-AC2A-CB33B02BD562}"/>
            </a:ext>
          </a:extLst>
        </xdr:cNvPr>
        <xdr:cNvSpPr txBox="1">
          <a:spLocks noChangeArrowheads="1"/>
        </xdr:cNvSpPr>
      </xdr:nvSpPr>
      <xdr:spPr bwMode="auto">
        <a:xfrm>
          <a:off x="5638800" y="4752975"/>
          <a:ext cx="2047875" cy="1057275"/>
        </a:xfrm>
        <a:prstGeom prst="rect">
          <a:avLst/>
        </a:prstGeom>
        <a:noFill/>
        <a:ln w="9525">
          <a:noFill/>
          <a:miter lim="800000"/>
          <a:headEnd/>
          <a:tailEnd/>
        </a:ln>
      </xdr:spPr>
      <xdr:txBody>
        <a:bodyPr vertOverflow="clip" wrap="square" lIns="27432" tIns="22860" rIns="0" bIns="0" anchor="t" upright="1"/>
        <a:lstStyle/>
        <a:p>
          <a:pPr algn="l" rtl="0">
            <a:defRPr sz="1000"/>
          </a:pPr>
          <a:r>
            <a:rPr lang="lt-LT" sz="800" b="0" i="0" u="none" strike="noStrike" baseline="0">
              <a:solidFill>
                <a:srgbClr val="0000FF"/>
              </a:solidFill>
              <a:latin typeface="Arial"/>
              <a:cs typeface="Arial"/>
            </a:rPr>
            <a:t>Išskirkite pagrindines prekes / paslaugas ar jų grupes, kurioms galite nurodyti vidutinę kainą ir apskaičiuoti vidutinę savikainą. </a:t>
          </a:r>
        </a:p>
        <a:p>
          <a:pPr algn="l" rtl="0">
            <a:defRPr sz="1000"/>
          </a:pPr>
          <a:endParaRPr lang="lt-LT" sz="800" b="0" i="0" u="none" strike="noStrike" baseline="0">
            <a:solidFill>
              <a:srgbClr val="0000FF"/>
            </a:solidFill>
            <a:latin typeface="Arial"/>
            <a:cs typeface="Arial"/>
          </a:endParaRPr>
        </a:p>
        <a:p>
          <a:pPr algn="l" rtl="0">
            <a:defRPr sz="1000"/>
          </a:pPr>
          <a:r>
            <a:rPr lang="lt-LT" sz="800" b="0" i="0" u="none" strike="noStrike" baseline="0">
              <a:solidFill>
                <a:srgbClr val="0000FF"/>
              </a:solidFill>
              <a:latin typeface="Arial"/>
              <a:cs typeface="Arial"/>
            </a:rPr>
            <a:t>Pavyzdžiui, jeigu prekiausite rūbais, galite išskirti tokias grupes kaip kelnės, striukės, megztiniai, apatinis trikotažas ir pan.</a:t>
          </a:r>
        </a:p>
      </xdr:txBody>
    </xdr:sp>
    <xdr:clientData/>
  </xdr:twoCellAnchor>
  <xdr:twoCellAnchor>
    <xdr:from>
      <xdr:col>28</xdr:col>
      <xdr:colOff>50165</xdr:colOff>
      <xdr:row>45</xdr:row>
      <xdr:rowOff>50800</xdr:rowOff>
    </xdr:from>
    <xdr:to>
      <xdr:col>33</xdr:col>
      <xdr:colOff>493710</xdr:colOff>
      <xdr:row>50</xdr:row>
      <xdr:rowOff>63530</xdr:rowOff>
    </xdr:to>
    <xdr:sp macro="" textlink="">
      <xdr:nvSpPr>
        <xdr:cNvPr id="2166" name="Text Box 118">
          <a:extLst>
            <a:ext uri="{FF2B5EF4-FFF2-40B4-BE49-F238E27FC236}">
              <a16:creationId xmlns:a16="http://schemas.microsoft.com/office/drawing/2014/main" xmlns="" id="{F114F537-5DA3-429D-BB32-F147F9E7FE62}"/>
            </a:ext>
          </a:extLst>
        </xdr:cNvPr>
        <xdr:cNvSpPr txBox="1">
          <a:spLocks noChangeArrowheads="1"/>
        </xdr:cNvSpPr>
      </xdr:nvSpPr>
      <xdr:spPr bwMode="auto">
        <a:xfrm>
          <a:off x="5638800" y="6191250"/>
          <a:ext cx="3114675" cy="12096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u="none" strike="noStrike" baseline="0">
              <a:solidFill>
                <a:srgbClr val="0000FF"/>
              </a:solidFill>
              <a:latin typeface="Arial"/>
              <a:cs typeface="Arial"/>
            </a:rPr>
            <a:t>U</a:t>
          </a:r>
          <a:r>
            <a:rPr lang="lt-LT" sz="800" b="0" i="0" u="none" strike="noStrike" baseline="0">
              <a:solidFill>
                <a:srgbClr val="0000FF"/>
              </a:solidFill>
              <a:latin typeface="Arial"/>
              <a:cs typeface="Arial"/>
            </a:rPr>
            <a:t>žpildykite lentelę, detalizuodami prekių / paslaugų savikainos dalis (litais): medžiagos (žaliavos), energija (elektra, dujos, vanduo ar kt.), darbo užmokestis</a:t>
          </a:r>
        </a:p>
        <a:p>
          <a:pPr algn="l" rtl="0">
            <a:lnSpc>
              <a:spcPts val="800"/>
            </a:lnSpc>
            <a:defRPr sz="1000"/>
          </a:pPr>
          <a:endParaRPr lang="lt-LT" sz="800" b="0" i="0" u="none" strike="noStrike" baseline="0">
            <a:solidFill>
              <a:srgbClr val="0000FF"/>
            </a:solidFill>
            <a:latin typeface="Arial"/>
            <a:cs typeface="Arial"/>
          </a:endParaRPr>
        </a:p>
        <a:p>
          <a:pPr algn="l" rtl="0">
            <a:lnSpc>
              <a:spcPts val="800"/>
            </a:lnSpc>
            <a:defRPr sz="1000"/>
          </a:pPr>
          <a:r>
            <a:rPr lang="en-GB" sz="800" b="0" i="0" u="none" strike="noStrike" baseline="0">
              <a:solidFill>
                <a:srgbClr val="0000FF"/>
              </a:solidFill>
              <a:latin typeface="Arial"/>
              <a:cs typeface="Arial"/>
            </a:rPr>
            <a:t>S</a:t>
          </a:r>
          <a:r>
            <a:rPr lang="lt-LT" sz="800" b="0" i="0" u="none" strike="noStrike" baseline="0">
              <a:solidFill>
                <a:srgbClr val="0000FF"/>
              </a:solidFill>
              <a:latin typeface="Arial"/>
              <a:cs typeface="Arial"/>
            </a:rPr>
            <a:t>kaičiuodami savikainą, nurodykite tik tas išlaidas, kurios tiesiogiai susijusios su prekės gamyba ar paslaugų teikimu, bet neįtraukite pridėtinių veiklos sąnaudų (pavyzdžiui, direktoriaus atlyginimo, nusidėvėjimo, mokesčių)</a:t>
          </a:r>
        </a:p>
      </xdr:txBody>
    </xdr:sp>
    <xdr:clientData/>
  </xdr:twoCellAnchor>
  <xdr:twoCellAnchor>
    <xdr:from>
      <xdr:col>7</xdr:col>
      <xdr:colOff>580390</xdr:colOff>
      <xdr:row>6</xdr:row>
      <xdr:rowOff>6350</xdr:rowOff>
    </xdr:from>
    <xdr:to>
      <xdr:col>31</xdr:col>
      <xdr:colOff>469634</xdr:colOff>
      <xdr:row>10</xdr:row>
      <xdr:rowOff>74032</xdr:rowOff>
    </xdr:to>
    <xdr:sp macro="" textlink="">
      <xdr:nvSpPr>
        <xdr:cNvPr id="2167" name="Text Box 119">
          <a:extLst>
            <a:ext uri="{FF2B5EF4-FFF2-40B4-BE49-F238E27FC236}">
              <a16:creationId xmlns:a16="http://schemas.microsoft.com/office/drawing/2014/main" xmlns="" id="{DD29F7DF-D5D2-4D80-AF6A-4E69B0B26FAE}"/>
            </a:ext>
          </a:extLst>
        </xdr:cNvPr>
        <xdr:cNvSpPr txBox="1">
          <a:spLocks noChangeArrowheads="1"/>
        </xdr:cNvSpPr>
      </xdr:nvSpPr>
      <xdr:spPr bwMode="auto">
        <a:xfrm>
          <a:off x="5610225" y="828675"/>
          <a:ext cx="2047875" cy="666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u="none" strike="noStrike" baseline="0">
              <a:solidFill>
                <a:srgbClr val="0000FF"/>
              </a:solidFill>
              <a:latin typeface="Arial"/>
              <a:cs typeface="Arial"/>
            </a:rPr>
            <a:t>J</a:t>
          </a:r>
          <a:r>
            <a:rPr lang="lt-LT" sz="800" b="0" i="0" u="none" strike="noStrike" baseline="0">
              <a:solidFill>
                <a:srgbClr val="0000FF"/>
              </a:solidFill>
              <a:latin typeface="Arial"/>
              <a:cs typeface="Arial"/>
            </a:rPr>
            <a:t>ei patogiau, galite nurodyti ne konkrečias konkuruojančias įmones, o tam tikras konkurentų grupes (pavyzdžiui, turgaus prekeiviai).</a:t>
          </a:r>
        </a:p>
      </xdr:txBody>
    </xdr:sp>
    <xdr:clientData/>
  </xdr:twoCellAnchor>
  <xdr:twoCellAnchor>
    <xdr:from>
      <xdr:col>28</xdr:col>
      <xdr:colOff>83820</xdr:colOff>
      <xdr:row>50</xdr:row>
      <xdr:rowOff>92075</xdr:rowOff>
    </xdr:from>
    <xdr:to>
      <xdr:col>34</xdr:col>
      <xdr:colOff>1757</xdr:colOff>
      <xdr:row>69</xdr:row>
      <xdr:rowOff>6</xdr:rowOff>
    </xdr:to>
    <xdr:sp macro="" textlink="">
      <xdr:nvSpPr>
        <xdr:cNvPr id="2168" name="Text Box 120">
          <a:extLst>
            <a:ext uri="{FF2B5EF4-FFF2-40B4-BE49-F238E27FC236}">
              <a16:creationId xmlns:a16="http://schemas.microsoft.com/office/drawing/2014/main" xmlns="" id="{E85FC060-E524-4817-8B4B-4CF0FC2572DE}"/>
            </a:ext>
          </a:extLst>
        </xdr:cNvPr>
        <xdr:cNvSpPr txBox="1">
          <a:spLocks noChangeArrowheads="1"/>
        </xdr:cNvSpPr>
      </xdr:nvSpPr>
      <xdr:spPr bwMode="auto">
        <a:xfrm>
          <a:off x="5667375" y="7429500"/>
          <a:ext cx="3114675" cy="2362200"/>
        </a:xfrm>
        <a:prstGeom prst="rect">
          <a:avLst/>
        </a:prstGeom>
        <a:noFill/>
        <a:ln w="9525">
          <a:noFill/>
          <a:miter lim="800000"/>
          <a:headEnd/>
          <a:tailEnd/>
        </a:ln>
      </xdr:spPr>
      <xdr:txBody>
        <a:bodyPr vertOverflow="clip" wrap="square" lIns="27432" tIns="22860" rIns="0" bIns="0" anchor="t" upright="1"/>
        <a:lstStyle/>
        <a:p>
          <a:pPr algn="l" rtl="0">
            <a:defRPr sz="1000"/>
          </a:pPr>
          <a:r>
            <a:rPr lang="lt-LT" sz="900" b="1" i="0" u="sng" strike="noStrike" baseline="0">
              <a:solidFill>
                <a:srgbClr val="0000FF"/>
              </a:solidFill>
              <a:latin typeface="Arial"/>
              <a:cs typeface="Arial"/>
            </a:rPr>
            <a:t>Pastabos:</a:t>
          </a:r>
          <a:endParaRPr lang="lt-LT" sz="800" b="0" i="0" u="none" strike="noStrike" baseline="0">
            <a:solidFill>
              <a:srgbClr val="0000FF"/>
            </a:solidFill>
            <a:latin typeface="Arial"/>
            <a:cs typeface="Arial"/>
          </a:endParaRPr>
        </a:p>
        <a:p>
          <a:pPr algn="l" rtl="0">
            <a:defRPr sz="1000"/>
          </a:pPr>
          <a:r>
            <a:rPr lang="lt-LT" sz="800" b="0" i="0" u="none" strike="noStrike" baseline="0">
              <a:solidFill>
                <a:srgbClr val="0000FF"/>
              </a:solidFill>
              <a:latin typeface="Arial"/>
              <a:cs typeface="Arial"/>
            </a:rPr>
            <a:t>- Pageidautina kuo išsamiau detalizuoti prekės/paslaugos savikainą - tas išlaidas, kurios tiesiogiai susijusios su preke ar paslauga (t.y. kintamas išlaidas). Šios išlaidos įtraukiamos į savikainą, skaičiuojant bendrąjį pelną. </a:t>
          </a:r>
        </a:p>
        <a:p>
          <a:pPr algn="l" rtl="0">
            <a:defRPr sz="1000"/>
          </a:pPr>
          <a:r>
            <a:rPr lang="lt-LT" sz="800" b="0" i="0" u="none" strike="noStrike" baseline="0">
              <a:solidFill>
                <a:srgbClr val="0000FF"/>
              </a:solidFill>
              <a:latin typeface="Arial"/>
              <a:cs typeface="Arial"/>
            </a:rPr>
            <a:t>- Vieno produkto savikainą galima skaičiuoti visas planuojamas ingredientų ar elektros energijos sąnaudas per mėnesį padalinant iš planuojamo per mėnesį parduoti produktų skaičiaus.</a:t>
          </a:r>
        </a:p>
        <a:p>
          <a:pPr algn="l" rtl="0">
            <a:defRPr sz="1000"/>
          </a:pPr>
          <a:r>
            <a:rPr lang="lt-LT" sz="800" b="0" i="0" u="none" strike="noStrike" baseline="0">
              <a:solidFill>
                <a:srgbClr val="0000FF"/>
              </a:solidFill>
              <a:latin typeface="Arial"/>
              <a:cs typeface="Arial"/>
            </a:rPr>
            <a:t>- Išsamus kainų ir išlaidų detalizavimas leis lengviau parengti finansinių ataskaitų prognozes.</a:t>
          </a:r>
        </a:p>
        <a:p>
          <a:pPr algn="l" rtl="0">
            <a:defRPr sz="1000"/>
          </a:pPr>
          <a:r>
            <a:rPr lang="lt-LT" sz="800" b="0" i="0" u="none" strike="noStrike" baseline="0">
              <a:solidFill>
                <a:srgbClr val="0000FF"/>
              </a:solidFill>
              <a:latin typeface="Arial"/>
              <a:cs typeface="Arial"/>
            </a:rPr>
            <a:t>- Esant dideliam asortimentui, galima skaičiuoti vidutinius rodiklius prekių grupėms, imant vidutinę kainą ir savikainą.</a:t>
          </a:r>
        </a:p>
        <a:p>
          <a:pPr algn="l" rtl="0">
            <a:defRPr sz="1000"/>
          </a:pPr>
          <a:r>
            <a:rPr lang="lt-LT" sz="800" b="1" i="0" u="none" strike="noStrike" baseline="0">
              <a:solidFill>
                <a:srgbClr val="0000FF"/>
              </a:solidFill>
              <a:latin typeface="Arial"/>
              <a:cs typeface="Arial"/>
            </a:rPr>
            <a:t>- Darbo užmokestį į savikainą įtraukite tik tų darbuotojų, kurie tiesiogiai dalyvauja produkto gamyboje (paslaugos teikime), ir kuriems atlyginimą mokėsite pagal atlikto darbo kiekį.</a:t>
          </a:r>
        </a:p>
      </xdr:txBody>
    </xdr:sp>
    <xdr:clientData/>
  </xdr:twoCellAnchor>
  <xdr:twoCellAnchor>
    <xdr:from>
      <xdr:col>5</xdr:col>
      <xdr:colOff>97155</xdr:colOff>
      <xdr:row>0</xdr:row>
      <xdr:rowOff>0</xdr:rowOff>
    </xdr:from>
    <xdr:to>
      <xdr:col>7</xdr:col>
      <xdr:colOff>97155</xdr:colOff>
      <xdr:row>2</xdr:row>
      <xdr:rowOff>114300</xdr:rowOff>
    </xdr:to>
    <xdr:sp macro="" textlink="">
      <xdr:nvSpPr>
        <xdr:cNvPr id="2172" name="AutoShape 124">
          <a:hlinkClick xmlns:r="http://schemas.openxmlformats.org/officeDocument/2006/relationships" r:id="rId1"/>
          <a:extLst>
            <a:ext uri="{FF2B5EF4-FFF2-40B4-BE49-F238E27FC236}">
              <a16:creationId xmlns:a16="http://schemas.microsoft.com/office/drawing/2014/main" xmlns="" id="{B1A87547-42DB-4C3A-A8E5-951F9A9C6B56}"/>
            </a:ext>
          </a:extLst>
        </xdr:cNvPr>
        <xdr:cNvSpPr>
          <a:spLocks noChangeArrowheads="1"/>
        </xdr:cNvSpPr>
      </xdr:nvSpPr>
      <xdr:spPr bwMode="auto">
        <a:xfrm>
          <a:off x="3924300" y="0"/>
          <a:ext cx="1162050" cy="400050"/>
        </a:xfrm>
        <a:prstGeom prst="rightArrow">
          <a:avLst>
            <a:gd name="adj1" fmla="val 48389"/>
            <a:gd name="adj2" fmla="val 83472"/>
          </a:avLst>
        </a:prstGeom>
        <a:solidFill>
          <a:srgbClr val="008000"/>
        </a:solidFill>
        <a:ln w="9525">
          <a:noFill/>
          <a:miter lim="800000"/>
          <a:headEnd/>
          <a:tailEnd/>
        </a:ln>
        <a:effectLst>
          <a:prstShdw prst="shdw17" dist="17961" dir="2700000">
            <a:srgbClr val="008000">
              <a:gamma/>
              <a:shade val="60000"/>
              <a:invGamma/>
            </a:srgbClr>
          </a:prstShdw>
        </a:effectLst>
      </xdr:spPr>
      <xdr:txBody>
        <a:bodyPr vertOverflow="clip" wrap="square" lIns="27432" tIns="22860" rIns="0" bIns="0" anchor="t" upright="1"/>
        <a:lstStyle/>
        <a:p>
          <a:pPr algn="l" rtl="0">
            <a:defRPr sz="1000"/>
          </a:pPr>
          <a:r>
            <a:rPr lang="lt-LT" sz="1000" b="1" i="0" u="none" strike="noStrike" baseline="0">
              <a:solidFill>
                <a:srgbClr val="FFFFFF"/>
              </a:solidFill>
              <a:latin typeface="Times New Roman"/>
              <a:cs typeface="Times New Roman"/>
            </a:rPr>
            <a:t>PEREITI TOLIAU</a:t>
          </a:r>
        </a:p>
      </xdr:txBody>
    </xdr:sp>
    <xdr:clientData/>
  </xdr:twoCellAnchor>
  <xdr:twoCellAnchor>
    <xdr:from>
      <xdr:col>1</xdr:col>
      <xdr:colOff>294005</xdr:colOff>
      <xdr:row>0</xdr:row>
      <xdr:rowOff>93345</xdr:rowOff>
    </xdr:from>
    <xdr:to>
      <xdr:col>1</xdr:col>
      <xdr:colOff>517504</xdr:colOff>
      <xdr:row>2</xdr:row>
      <xdr:rowOff>22168</xdr:rowOff>
    </xdr:to>
    <xdr:sp macro="" textlink="">
      <xdr:nvSpPr>
        <xdr:cNvPr id="2173" name="Oval 125">
          <a:hlinkClick xmlns:r="http://schemas.openxmlformats.org/officeDocument/2006/relationships" r:id="rId2"/>
          <a:extLst>
            <a:ext uri="{FF2B5EF4-FFF2-40B4-BE49-F238E27FC236}">
              <a16:creationId xmlns:a16="http://schemas.microsoft.com/office/drawing/2014/main" xmlns="" id="{EF5BCAA9-BB66-4E2B-992A-DF96198D7B19}"/>
            </a:ext>
          </a:extLst>
        </xdr:cNvPr>
        <xdr:cNvSpPr>
          <a:spLocks noChangeArrowheads="1"/>
        </xdr:cNvSpPr>
      </xdr:nvSpPr>
      <xdr:spPr bwMode="auto">
        <a:xfrm>
          <a:off x="1809750" y="1047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1</a:t>
          </a:r>
        </a:p>
      </xdr:txBody>
    </xdr:sp>
    <xdr:clientData/>
  </xdr:twoCellAnchor>
  <xdr:twoCellAnchor>
    <xdr:from>
      <xdr:col>1</xdr:col>
      <xdr:colOff>562610</xdr:colOff>
      <xdr:row>0</xdr:row>
      <xdr:rowOff>93345</xdr:rowOff>
    </xdr:from>
    <xdr:to>
      <xdr:col>2</xdr:col>
      <xdr:colOff>205444</xdr:colOff>
      <xdr:row>2</xdr:row>
      <xdr:rowOff>22168</xdr:rowOff>
    </xdr:to>
    <xdr:sp macro="" textlink="">
      <xdr:nvSpPr>
        <xdr:cNvPr id="2175" name="Oval 127">
          <a:extLst>
            <a:ext uri="{FF2B5EF4-FFF2-40B4-BE49-F238E27FC236}">
              <a16:creationId xmlns:a16="http://schemas.microsoft.com/office/drawing/2014/main" xmlns="" id="{DC737611-0797-4380-A665-4457426F1F6B}"/>
            </a:ext>
          </a:extLst>
        </xdr:cNvPr>
        <xdr:cNvSpPr>
          <a:spLocks noChangeArrowheads="1"/>
        </xdr:cNvSpPr>
      </xdr:nvSpPr>
      <xdr:spPr bwMode="auto">
        <a:xfrm>
          <a:off x="2066925" y="104775"/>
          <a:ext cx="238125" cy="200025"/>
        </a:xfrm>
        <a:prstGeom prst="ellipse">
          <a:avLst/>
        </a:prstGeom>
        <a:solidFill>
          <a:srgbClr val="008000"/>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FFFFFF"/>
              </a:solidFill>
              <a:latin typeface="Times New Roman"/>
              <a:cs typeface="Times New Roman"/>
            </a:rPr>
            <a:t>2</a:t>
          </a:r>
        </a:p>
      </xdr:txBody>
    </xdr:sp>
    <xdr:clientData/>
  </xdr:twoCellAnchor>
  <xdr:twoCellAnchor>
    <xdr:from>
      <xdr:col>2</xdr:col>
      <xdr:colOff>208915</xdr:colOff>
      <xdr:row>0</xdr:row>
      <xdr:rowOff>93345</xdr:rowOff>
    </xdr:from>
    <xdr:to>
      <xdr:col>2</xdr:col>
      <xdr:colOff>463757</xdr:colOff>
      <xdr:row>2</xdr:row>
      <xdr:rowOff>22168</xdr:rowOff>
    </xdr:to>
    <xdr:sp macro="" textlink="">
      <xdr:nvSpPr>
        <xdr:cNvPr id="2176" name="Oval 128">
          <a:hlinkClick xmlns:r="http://schemas.openxmlformats.org/officeDocument/2006/relationships" r:id="rId1"/>
          <a:extLst>
            <a:ext uri="{FF2B5EF4-FFF2-40B4-BE49-F238E27FC236}">
              <a16:creationId xmlns:a16="http://schemas.microsoft.com/office/drawing/2014/main" xmlns="" id="{584AC7BB-75D1-4CDE-A829-F10D2EEB9E3F}"/>
            </a:ext>
          </a:extLst>
        </xdr:cNvPr>
        <xdr:cNvSpPr>
          <a:spLocks noChangeArrowheads="1"/>
        </xdr:cNvSpPr>
      </xdr:nvSpPr>
      <xdr:spPr bwMode="auto">
        <a:xfrm>
          <a:off x="2324100"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3-1</a:t>
          </a:r>
        </a:p>
      </xdr:txBody>
    </xdr:sp>
    <xdr:clientData/>
  </xdr:twoCellAnchor>
  <xdr:twoCellAnchor>
    <xdr:from>
      <xdr:col>2</xdr:col>
      <xdr:colOff>506095</xdr:colOff>
      <xdr:row>0</xdr:row>
      <xdr:rowOff>93345</xdr:rowOff>
    </xdr:from>
    <xdr:to>
      <xdr:col>3</xdr:col>
      <xdr:colOff>151211</xdr:colOff>
      <xdr:row>2</xdr:row>
      <xdr:rowOff>22168</xdr:rowOff>
    </xdr:to>
    <xdr:sp macro="" textlink="">
      <xdr:nvSpPr>
        <xdr:cNvPr id="2177" name="Oval 129">
          <a:hlinkClick xmlns:r="http://schemas.openxmlformats.org/officeDocument/2006/relationships" r:id="rId3"/>
          <a:extLst>
            <a:ext uri="{FF2B5EF4-FFF2-40B4-BE49-F238E27FC236}">
              <a16:creationId xmlns:a16="http://schemas.microsoft.com/office/drawing/2014/main" xmlns="" id="{C2DDD19F-511F-4590-8DD7-5B532580E84D}"/>
            </a:ext>
          </a:extLst>
        </xdr:cNvPr>
        <xdr:cNvSpPr>
          <a:spLocks noChangeArrowheads="1"/>
        </xdr:cNvSpPr>
      </xdr:nvSpPr>
      <xdr:spPr bwMode="auto">
        <a:xfrm>
          <a:off x="2590800"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3-2</a:t>
          </a:r>
        </a:p>
      </xdr:txBody>
    </xdr:sp>
    <xdr:clientData/>
  </xdr:twoCellAnchor>
  <xdr:twoCellAnchor>
    <xdr:from>
      <xdr:col>3</xdr:col>
      <xdr:colOff>159385</xdr:colOff>
      <xdr:row>0</xdr:row>
      <xdr:rowOff>93345</xdr:rowOff>
    </xdr:from>
    <xdr:to>
      <xdr:col>3</xdr:col>
      <xdr:colOff>401442</xdr:colOff>
      <xdr:row>2</xdr:row>
      <xdr:rowOff>22168</xdr:rowOff>
    </xdr:to>
    <xdr:sp macro="" textlink="">
      <xdr:nvSpPr>
        <xdr:cNvPr id="2178" name="Oval 130">
          <a:hlinkClick xmlns:r="http://schemas.openxmlformats.org/officeDocument/2006/relationships" r:id="rId4"/>
          <a:extLst>
            <a:ext uri="{FF2B5EF4-FFF2-40B4-BE49-F238E27FC236}">
              <a16:creationId xmlns:a16="http://schemas.microsoft.com/office/drawing/2014/main" xmlns="" id="{A5E25D3A-5A41-456D-96B5-4C37A1333166}"/>
            </a:ext>
          </a:extLst>
        </xdr:cNvPr>
        <xdr:cNvSpPr>
          <a:spLocks noChangeArrowheads="1"/>
        </xdr:cNvSpPr>
      </xdr:nvSpPr>
      <xdr:spPr bwMode="auto">
        <a:xfrm>
          <a:off x="2847975"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A</a:t>
          </a:r>
        </a:p>
      </xdr:txBody>
    </xdr:sp>
    <xdr:clientData/>
  </xdr:twoCellAnchor>
  <xdr:twoCellAnchor>
    <xdr:from>
      <xdr:col>3</xdr:col>
      <xdr:colOff>418465</xdr:colOff>
      <xdr:row>0</xdr:row>
      <xdr:rowOff>93345</xdr:rowOff>
    </xdr:from>
    <xdr:to>
      <xdr:col>4</xdr:col>
      <xdr:colOff>82025</xdr:colOff>
      <xdr:row>2</xdr:row>
      <xdr:rowOff>22168</xdr:rowOff>
    </xdr:to>
    <xdr:sp macro="" textlink="">
      <xdr:nvSpPr>
        <xdr:cNvPr id="2179" name="Oval 131">
          <a:hlinkClick xmlns:r="http://schemas.openxmlformats.org/officeDocument/2006/relationships" r:id="rId5"/>
          <a:extLst>
            <a:ext uri="{FF2B5EF4-FFF2-40B4-BE49-F238E27FC236}">
              <a16:creationId xmlns:a16="http://schemas.microsoft.com/office/drawing/2014/main" xmlns="" id="{7E9B12FC-A8C0-4C95-892C-66155A64ADA9}"/>
            </a:ext>
          </a:extLst>
        </xdr:cNvPr>
        <xdr:cNvSpPr>
          <a:spLocks noChangeArrowheads="1"/>
        </xdr:cNvSpPr>
      </xdr:nvSpPr>
      <xdr:spPr bwMode="auto">
        <a:xfrm>
          <a:off x="3105150"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B</a:t>
          </a:r>
        </a:p>
      </xdr:txBody>
    </xdr:sp>
    <xdr:clientData/>
  </xdr:twoCellAnchor>
  <xdr:twoCellAnchor>
    <xdr:from>
      <xdr:col>0</xdr:col>
      <xdr:colOff>412750</xdr:colOff>
      <xdr:row>0</xdr:row>
      <xdr:rowOff>0</xdr:rowOff>
    </xdr:from>
    <xdr:to>
      <xdr:col>1</xdr:col>
      <xdr:colOff>695</xdr:colOff>
      <xdr:row>2</xdr:row>
      <xdr:rowOff>114300</xdr:rowOff>
    </xdr:to>
    <xdr:sp macro="" textlink="">
      <xdr:nvSpPr>
        <xdr:cNvPr id="2180" name="AutoShape 132">
          <a:hlinkClick xmlns:r="http://schemas.openxmlformats.org/officeDocument/2006/relationships" r:id="rId2"/>
          <a:extLst>
            <a:ext uri="{FF2B5EF4-FFF2-40B4-BE49-F238E27FC236}">
              <a16:creationId xmlns:a16="http://schemas.microsoft.com/office/drawing/2014/main" xmlns="" id="{1A9782C2-82AA-4AF6-98D1-3D85974FA4D0}"/>
            </a:ext>
          </a:extLst>
        </xdr:cNvPr>
        <xdr:cNvSpPr>
          <a:spLocks noChangeArrowheads="1"/>
        </xdr:cNvSpPr>
      </xdr:nvSpPr>
      <xdr:spPr bwMode="auto">
        <a:xfrm>
          <a:off x="409575" y="0"/>
          <a:ext cx="1085850" cy="400050"/>
        </a:xfrm>
        <a:prstGeom prst="leftArrow">
          <a:avLst>
            <a:gd name="adj1" fmla="val 47620"/>
            <a:gd name="adj2" fmla="val 77282"/>
          </a:avLst>
        </a:prstGeom>
        <a:solidFill>
          <a:srgbClr val="008000"/>
        </a:solidFill>
        <a:ln w="9525" algn="ctr">
          <a:noFill/>
          <a:miter lim="800000"/>
          <a:headEnd/>
          <a:tailEnd/>
        </a:ln>
        <a:effectLst>
          <a:prstShdw prst="shdw17" dist="17961" dir="2700000">
            <a:srgbClr val="008000">
              <a:gamma/>
              <a:shade val="60000"/>
              <a:invGamma/>
            </a:srgbClr>
          </a:prstShdw>
        </a:effectLst>
      </xdr:spPr>
      <xdr:txBody>
        <a:bodyPr vertOverflow="clip" wrap="square" lIns="0" tIns="22860" rIns="27432" bIns="22860" anchor="ctr" upright="1"/>
        <a:lstStyle/>
        <a:p>
          <a:pPr algn="r" rtl="0">
            <a:defRPr sz="1000"/>
          </a:pPr>
          <a:r>
            <a:rPr lang="lt-LT" sz="1000" b="1" i="0" u="none" strike="noStrike" baseline="0">
              <a:solidFill>
                <a:srgbClr val="FFFFFF"/>
              </a:solidFill>
              <a:latin typeface="Times New Roman"/>
              <a:cs typeface="Times New Roman"/>
            </a:rPr>
            <a:t>GRĮŽTI ATGAL</a:t>
          </a:r>
        </a:p>
      </xdr:txBody>
    </xdr:sp>
    <xdr:clientData/>
  </xdr:twoCellAnchor>
  <xdr:twoCellAnchor>
    <xdr:from>
      <xdr:col>1</xdr:col>
      <xdr:colOff>37465</xdr:colOff>
      <xdr:row>0</xdr:row>
      <xdr:rowOff>93345</xdr:rowOff>
    </xdr:from>
    <xdr:to>
      <xdr:col>1</xdr:col>
      <xdr:colOff>266065</xdr:colOff>
      <xdr:row>2</xdr:row>
      <xdr:rowOff>22168</xdr:rowOff>
    </xdr:to>
    <xdr:sp macro="" textlink="">
      <xdr:nvSpPr>
        <xdr:cNvPr id="2181" name="Oval 133">
          <a:hlinkClick xmlns:r="http://schemas.openxmlformats.org/officeDocument/2006/relationships" r:id="rId6"/>
          <a:extLst>
            <a:ext uri="{FF2B5EF4-FFF2-40B4-BE49-F238E27FC236}">
              <a16:creationId xmlns:a16="http://schemas.microsoft.com/office/drawing/2014/main" xmlns="" id="{E13E1679-2002-41CE-9A47-049AA4D36BE7}"/>
            </a:ext>
          </a:extLst>
        </xdr:cNvPr>
        <xdr:cNvSpPr>
          <a:spLocks noChangeArrowheads="1"/>
        </xdr:cNvSpPr>
      </xdr:nvSpPr>
      <xdr:spPr bwMode="auto">
        <a:xfrm>
          <a:off x="1552575" y="1047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T</a:t>
          </a:r>
        </a:p>
      </xdr:txBody>
    </xdr:sp>
    <xdr:clientData/>
  </xdr:twoCellAnchor>
  <xdr:twoCellAnchor>
    <xdr:from>
      <xdr:col>4</xdr:col>
      <xdr:colOff>106680</xdr:colOff>
      <xdr:row>0</xdr:row>
      <xdr:rowOff>93345</xdr:rowOff>
    </xdr:from>
    <xdr:to>
      <xdr:col>4</xdr:col>
      <xdr:colOff>335215</xdr:colOff>
      <xdr:row>2</xdr:row>
      <xdr:rowOff>22168</xdr:rowOff>
    </xdr:to>
    <xdr:sp macro="" textlink="">
      <xdr:nvSpPr>
        <xdr:cNvPr id="2182" name="Oval 134">
          <a:hlinkClick xmlns:r="http://schemas.openxmlformats.org/officeDocument/2006/relationships" r:id="rId7"/>
          <a:extLst>
            <a:ext uri="{FF2B5EF4-FFF2-40B4-BE49-F238E27FC236}">
              <a16:creationId xmlns:a16="http://schemas.microsoft.com/office/drawing/2014/main" xmlns="" id="{00248D29-3BC0-40D0-8762-99F77784049C}"/>
            </a:ext>
          </a:extLst>
        </xdr:cNvPr>
        <xdr:cNvSpPr>
          <a:spLocks noChangeArrowheads="1"/>
        </xdr:cNvSpPr>
      </xdr:nvSpPr>
      <xdr:spPr bwMode="auto">
        <a:xfrm>
          <a:off x="3362325"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PF</a:t>
          </a:r>
        </a:p>
      </xdr:txBody>
    </xdr:sp>
    <xdr:clientData/>
  </xdr:twoCellAnchor>
  <xdr:twoCellAnchor>
    <xdr:from>
      <xdr:col>4</xdr:col>
      <xdr:colOff>372110</xdr:colOff>
      <xdr:row>0</xdr:row>
      <xdr:rowOff>93345</xdr:rowOff>
    </xdr:from>
    <xdr:to>
      <xdr:col>5</xdr:col>
      <xdr:colOff>2268</xdr:colOff>
      <xdr:row>2</xdr:row>
      <xdr:rowOff>22168</xdr:rowOff>
    </xdr:to>
    <xdr:sp macro="" textlink="">
      <xdr:nvSpPr>
        <xdr:cNvPr id="2183" name="Oval 135">
          <a:hlinkClick xmlns:r="http://schemas.openxmlformats.org/officeDocument/2006/relationships" r:id="rId8"/>
          <a:extLst>
            <a:ext uri="{FF2B5EF4-FFF2-40B4-BE49-F238E27FC236}">
              <a16:creationId xmlns:a16="http://schemas.microsoft.com/office/drawing/2014/main" xmlns="" id="{7130A35B-1651-4345-947B-240BAB40F700}"/>
            </a:ext>
          </a:extLst>
        </xdr:cNvPr>
        <xdr:cNvSpPr>
          <a:spLocks noChangeArrowheads="1"/>
        </xdr:cNvSpPr>
      </xdr:nvSpPr>
      <xdr:spPr bwMode="auto">
        <a:xfrm>
          <a:off x="3629025"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PJ</a:t>
          </a:r>
        </a:p>
      </xdr:txBody>
    </xdr:sp>
    <xdr:clientData/>
  </xdr:twoCellAnchor>
  <xdr:twoCellAnchor>
    <xdr:from>
      <xdr:col>1</xdr:col>
      <xdr:colOff>562610</xdr:colOff>
      <xdr:row>72</xdr:row>
      <xdr:rowOff>8255</xdr:rowOff>
    </xdr:from>
    <xdr:to>
      <xdr:col>4</xdr:col>
      <xdr:colOff>247885</xdr:colOff>
      <xdr:row>73</xdr:row>
      <xdr:rowOff>89607</xdr:rowOff>
    </xdr:to>
    <xdr:sp macro="" textlink="">
      <xdr:nvSpPr>
        <xdr:cNvPr id="2184" name="Text Box 136">
          <a:extLst>
            <a:ext uri="{FF2B5EF4-FFF2-40B4-BE49-F238E27FC236}">
              <a16:creationId xmlns:a16="http://schemas.microsoft.com/office/drawing/2014/main" xmlns="" id="{4481D311-4BE1-43DD-8698-42A5BE4B4AF3}"/>
            </a:ext>
          </a:extLst>
        </xdr:cNvPr>
        <xdr:cNvSpPr txBox="1">
          <a:spLocks noChangeArrowheads="1"/>
        </xdr:cNvSpPr>
      </xdr:nvSpPr>
      <xdr:spPr bwMode="auto">
        <a:xfrm>
          <a:off x="2057400" y="10239375"/>
          <a:ext cx="1447800" cy="228600"/>
        </a:xfrm>
        <a:prstGeom prst="rect">
          <a:avLst/>
        </a:prstGeom>
        <a:noFill/>
        <a:ln w="9525">
          <a:noFill/>
          <a:miter lim="800000"/>
          <a:headEnd/>
          <a:tailEnd/>
        </a:ln>
      </xdr:spPr>
      <xdr:txBody>
        <a:bodyPr vertOverflow="clip" wrap="square" lIns="27432" tIns="22860" rIns="0" bIns="0" anchor="t" upright="1"/>
        <a:lstStyle/>
        <a:p>
          <a:pPr algn="l" rtl="0">
            <a:defRPr sz="1000"/>
          </a:pPr>
          <a:r>
            <a:rPr lang="lt-LT" sz="1000" b="0" i="0" u="none" strike="noStrike" baseline="0">
              <a:solidFill>
                <a:srgbClr val="008000"/>
              </a:solidFill>
              <a:latin typeface="Times New Roman"/>
              <a:cs typeface="Times New Roman"/>
            </a:rPr>
            <a:t>2 skirsnis: Rinkodara</a:t>
          </a:r>
        </a:p>
      </xdr:txBody>
    </xdr:sp>
    <xdr:clientData/>
  </xdr:twoCellAnchor>
  <xdr:twoCellAnchor>
    <xdr:from>
      <xdr:col>5</xdr:col>
      <xdr:colOff>97155</xdr:colOff>
      <xdr:row>70</xdr:row>
      <xdr:rowOff>0</xdr:rowOff>
    </xdr:from>
    <xdr:to>
      <xdr:col>7</xdr:col>
      <xdr:colOff>97155</xdr:colOff>
      <xdr:row>72</xdr:row>
      <xdr:rowOff>101845</xdr:rowOff>
    </xdr:to>
    <xdr:sp macro="" textlink="">
      <xdr:nvSpPr>
        <xdr:cNvPr id="2185" name="AutoShape 137">
          <a:hlinkClick xmlns:r="http://schemas.openxmlformats.org/officeDocument/2006/relationships" r:id="rId1"/>
          <a:extLst>
            <a:ext uri="{FF2B5EF4-FFF2-40B4-BE49-F238E27FC236}">
              <a16:creationId xmlns:a16="http://schemas.microsoft.com/office/drawing/2014/main" xmlns="" id="{8FF36588-285D-4025-B086-ADFBD6C19CBC}"/>
            </a:ext>
          </a:extLst>
        </xdr:cNvPr>
        <xdr:cNvSpPr>
          <a:spLocks noChangeArrowheads="1"/>
        </xdr:cNvSpPr>
      </xdr:nvSpPr>
      <xdr:spPr bwMode="auto">
        <a:xfrm>
          <a:off x="3924300" y="9934575"/>
          <a:ext cx="1162050" cy="400050"/>
        </a:xfrm>
        <a:prstGeom prst="rightArrow">
          <a:avLst>
            <a:gd name="adj1" fmla="val 48389"/>
            <a:gd name="adj2" fmla="val 83472"/>
          </a:avLst>
        </a:prstGeom>
        <a:solidFill>
          <a:srgbClr val="008000"/>
        </a:solidFill>
        <a:ln w="9525">
          <a:noFill/>
          <a:miter lim="800000"/>
          <a:headEnd/>
          <a:tailEnd/>
        </a:ln>
        <a:effectLst>
          <a:prstShdw prst="shdw17" dist="17961" dir="2700000">
            <a:srgbClr val="008000">
              <a:gamma/>
              <a:shade val="60000"/>
              <a:invGamma/>
            </a:srgbClr>
          </a:prstShdw>
        </a:effectLst>
      </xdr:spPr>
      <xdr:txBody>
        <a:bodyPr vertOverflow="clip" wrap="square" lIns="27432" tIns="22860" rIns="0" bIns="0" anchor="t" upright="1"/>
        <a:lstStyle/>
        <a:p>
          <a:pPr algn="l" rtl="0">
            <a:defRPr sz="1000"/>
          </a:pPr>
          <a:r>
            <a:rPr lang="lt-LT" sz="1000" b="1" i="0" u="none" strike="noStrike" baseline="0">
              <a:solidFill>
                <a:srgbClr val="FFFFFF"/>
              </a:solidFill>
              <a:latin typeface="Times New Roman"/>
              <a:cs typeface="Times New Roman"/>
            </a:rPr>
            <a:t>PEREITI TOLIAU</a:t>
          </a:r>
        </a:p>
      </xdr:txBody>
    </xdr:sp>
    <xdr:clientData/>
  </xdr:twoCellAnchor>
  <xdr:twoCellAnchor>
    <xdr:from>
      <xdr:col>1</xdr:col>
      <xdr:colOff>294005</xdr:colOff>
      <xdr:row>70</xdr:row>
      <xdr:rowOff>86995</xdr:rowOff>
    </xdr:from>
    <xdr:to>
      <xdr:col>1</xdr:col>
      <xdr:colOff>517504</xdr:colOff>
      <xdr:row>72</xdr:row>
      <xdr:rowOff>7850</xdr:rowOff>
    </xdr:to>
    <xdr:sp macro="" textlink="">
      <xdr:nvSpPr>
        <xdr:cNvPr id="2186" name="Oval 138">
          <a:hlinkClick xmlns:r="http://schemas.openxmlformats.org/officeDocument/2006/relationships" r:id="rId2"/>
          <a:extLst>
            <a:ext uri="{FF2B5EF4-FFF2-40B4-BE49-F238E27FC236}">
              <a16:creationId xmlns:a16="http://schemas.microsoft.com/office/drawing/2014/main" xmlns="" id="{ED446964-71F7-4A05-8727-91A10D5C2032}"/>
            </a:ext>
          </a:extLst>
        </xdr:cNvPr>
        <xdr:cNvSpPr>
          <a:spLocks noChangeArrowheads="1"/>
        </xdr:cNvSpPr>
      </xdr:nvSpPr>
      <xdr:spPr bwMode="auto">
        <a:xfrm>
          <a:off x="1809750" y="10039350"/>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1</a:t>
          </a:r>
        </a:p>
      </xdr:txBody>
    </xdr:sp>
    <xdr:clientData/>
  </xdr:twoCellAnchor>
  <xdr:twoCellAnchor>
    <xdr:from>
      <xdr:col>1</xdr:col>
      <xdr:colOff>562610</xdr:colOff>
      <xdr:row>70</xdr:row>
      <xdr:rowOff>86995</xdr:rowOff>
    </xdr:from>
    <xdr:to>
      <xdr:col>2</xdr:col>
      <xdr:colOff>205444</xdr:colOff>
      <xdr:row>72</xdr:row>
      <xdr:rowOff>7850</xdr:rowOff>
    </xdr:to>
    <xdr:sp macro="" textlink="">
      <xdr:nvSpPr>
        <xdr:cNvPr id="2187" name="Oval 139">
          <a:extLst>
            <a:ext uri="{FF2B5EF4-FFF2-40B4-BE49-F238E27FC236}">
              <a16:creationId xmlns:a16="http://schemas.microsoft.com/office/drawing/2014/main" xmlns="" id="{5B5F3C52-B099-48B0-8BF7-5E22DB643765}"/>
            </a:ext>
          </a:extLst>
        </xdr:cNvPr>
        <xdr:cNvSpPr>
          <a:spLocks noChangeArrowheads="1"/>
        </xdr:cNvSpPr>
      </xdr:nvSpPr>
      <xdr:spPr bwMode="auto">
        <a:xfrm>
          <a:off x="2066925" y="10039350"/>
          <a:ext cx="238125" cy="200025"/>
        </a:xfrm>
        <a:prstGeom prst="ellipse">
          <a:avLst/>
        </a:prstGeom>
        <a:solidFill>
          <a:srgbClr val="008000"/>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FFFFFF"/>
              </a:solidFill>
              <a:latin typeface="Times New Roman"/>
              <a:cs typeface="Times New Roman"/>
            </a:rPr>
            <a:t>2</a:t>
          </a:r>
        </a:p>
      </xdr:txBody>
    </xdr:sp>
    <xdr:clientData/>
  </xdr:twoCellAnchor>
  <xdr:twoCellAnchor>
    <xdr:from>
      <xdr:col>2</xdr:col>
      <xdr:colOff>208915</xdr:colOff>
      <xdr:row>70</xdr:row>
      <xdr:rowOff>86995</xdr:rowOff>
    </xdr:from>
    <xdr:to>
      <xdr:col>2</xdr:col>
      <xdr:colOff>463757</xdr:colOff>
      <xdr:row>72</xdr:row>
      <xdr:rowOff>7850</xdr:rowOff>
    </xdr:to>
    <xdr:sp macro="" textlink="">
      <xdr:nvSpPr>
        <xdr:cNvPr id="2188" name="Oval 140">
          <a:hlinkClick xmlns:r="http://schemas.openxmlformats.org/officeDocument/2006/relationships" r:id="rId1"/>
          <a:extLst>
            <a:ext uri="{FF2B5EF4-FFF2-40B4-BE49-F238E27FC236}">
              <a16:creationId xmlns:a16="http://schemas.microsoft.com/office/drawing/2014/main" xmlns="" id="{AAA019F8-43D8-44F5-BFF6-6AC9CC4594BD}"/>
            </a:ext>
          </a:extLst>
        </xdr:cNvPr>
        <xdr:cNvSpPr>
          <a:spLocks noChangeArrowheads="1"/>
        </xdr:cNvSpPr>
      </xdr:nvSpPr>
      <xdr:spPr bwMode="auto">
        <a:xfrm>
          <a:off x="2324100" y="10039350"/>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3-1</a:t>
          </a:r>
        </a:p>
      </xdr:txBody>
    </xdr:sp>
    <xdr:clientData/>
  </xdr:twoCellAnchor>
  <xdr:twoCellAnchor>
    <xdr:from>
      <xdr:col>2</xdr:col>
      <xdr:colOff>506095</xdr:colOff>
      <xdr:row>70</xdr:row>
      <xdr:rowOff>86995</xdr:rowOff>
    </xdr:from>
    <xdr:to>
      <xdr:col>3</xdr:col>
      <xdr:colOff>151211</xdr:colOff>
      <xdr:row>72</xdr:row>
      <xdr:rowOff>7850</xdr:rowOff>
    </xdr:to>
    <xdr:sp macro="" textlink="">
      <xdr:nvSpPr>
        <xdr:cNvPr id="2189" name="Oval 141">
          <a:hlinkClick xmlns:r="http://schemas.openxmlformats.org/officeDocument/2006/relationships" r:id="rId3"/>
          <a:extLst>
            <a:ext uri="{FF2B5EF4-FFF2-40B4-BE49-F238E27FC236}">
              <a16:creationId xmlns:a16="http://schemas.microsoft.com/office/drawing/2014/main" xmlns="" id="{92420593-AA85-4D43-8D62-7C9FD06F5DC4}"/>
            </a:ext>
          </a:extLst>
        </xdr:cNvPr>
        <xdr:cNvSpPr>
          <a:spLocks noChangeArrowheads="1"/>
        </xdr:cNvSpPr>
      </xdr:nvSpPr>
      <xdr:spPr bwMode="auto">
        <a:xfrm>
          <a:off x="2590800" y="10039350"/>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3-2</a:t>
          </a:r>
        </a:p>
      </xdr:txBody>
    </xdr:sp>
    <xdr:clientData/>
  </xdr:twoCellAnchor>
  <xdr:twoCellAnchor>
    <xdr:from>
      <xdr:col>3</xdr:col>
      <xdr:colOff>159385</xdr:colOff>
      <xdr:row>70</xdr:row>
      <xdr:rowOff>86995</xdr:rowOff>
    </xdr:from>
    <xdr:to>
      <xdr:col>3</xdr:col>
      <xdr:colOff>401442</xdr:colOff>
      <xdr:row>72</xdr:row>
      <xdr:rowOff>7850</xdr:rowOff>
    </xdr:to>
    <xdr:sp macro="" textlink="">
      <xdr:nvSpPr>
        <xdr:cNvPr id="2190" name="Oval 142">
          <a:hlinkClick xmlns:r="http://schemas.openxmlformats.org/officeDocument/2006/relationships" r:id="rId4"/>
          <a:extLst>
            <a:ext uri="{FF2B5EF4-FFF2-40B4-BE49-F238E27FC236}">
              <a16:creationId xmlns:a16="http://schemas.microsoft.com/office/drawing/2014/main" xmlns="" id="{4133E15D-4D6F-4ABB-9947-B30C168043B7}"/>
            </a:ext>
          </a:extLst>
        </xdr:cNvPr>
        <xdr:cNvSpPr>
          <a:spLocks noChangeArrowheads="1"/>
        </xdr:cNvSpPr>
      </xdr:nvSpPr>
      <xdr:spPr bwMode="auto">
        <a:xfrm>
          <a:off x="2847975" y="10039350"/>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A</a:t>
          </a:r>
        </a:p>
      </xdr:txBody>
    </xdr:sp>
    <xdr:clientData/>
  </xdr:twoCellAnchor>
  <xdr:twoCellAnchor>
    <xdr:from>
      <xdr:col>3</xdr:col>
      <xdr:colOff>418465</xdr:colOff>
      <xdr:row>70</xdr:row>
      <xdr:rowOff>86995</xdr:rowOff>
    </xdr:from>
    <xdr:to>
      <xdr:col>4</xdr:col>
      <xdr:colOff>82025</xdr:colOff>
      <xdr:row>72</xdr:row>
      <xdr:rowOff>7850</xdr:rowOff>
    </xdr:to>
    <xdr:sp macro="" textlink="">
      <xdr:nvSpPr>
        <xdr:cNvPr id="2191" name="Oval 143">
          <a:hlinkClick xmlns:r="http://schemas.openxmlformats.org/officeDocument/2006/relationships" r:id="rId5"/>
          <a:extLst>
            <a:ext uri="{FF2B5EF4-FFF2-40B4-BE49-F238E27FC236}">
              <a16:creationId xmlns:a16="http://schemas.microsoft.com/office/drawing/2014/main" xmlns="" id="{04869D6F-1A2D-4808-AFF2-32B420E731BA}"/>
            </a:ext>
          </a:extLst>
        </xdr:cNvPr>
        <xdr:cNvSpPr>
          <a:spLocks noChangeArrowheads="1"/>
        </xdr:cNvSpPr>
      </xdr:nvSpPr>
      <xdr:spPr bwMode="auto">
        <a:xfrm>
          <a:off x="3105150" y="10039350"/>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B</a:t>
          </a:r>
        </a:p>
      </xdr:txBody>
    </xdr:sp>
    <xdr:clientData/>
  </xdr:twoCellAnchor>
  <xdr:twoCellAnchor>
    <xdr:from>
      <xdr:col>0</xdr:col>
      <xdr:colOff>412750</xdr:colOff>
      <xdr:row>70</xdr:row>
      <xdr:rowOff>0</xdr:rowOff>
    </xdr:from>
    <xdr:to>
      <xdr:col>1</xdr:col>
      <xdr:colOff>695</xdr:colOff>
      <xdr:row>72</xdr:row>
      <xdr:rowOff>101845</xdr:rowOff>
    </xdr:to>
    <xdr:sp macro="" textlink="">
      <xdr:nvSpPr>
        <xdr:cNvPr id="2192" name="AutoShape 144">
          <a:hlinkClick xmlns:r="http://schemas.openxmlformats.org/officeDocument/2006/relationships" r:id="rId2"/>
          <a:extLst>
            <a:ext uri="{FF2B5EF4-FFF2-40B4-BE49-F238E27FC236}">
              <a16:creationId xmlns:a16="http://schemas.microsoft.com/office/drawing/2014/main" xmlns="" id="{F663A237-AA4F-45AA-911A-2774B489CC31}"/>
            </a:ext>
          </a:extLst>
        </xdr:cNvPr>
        <xdr:cNvSpPr>
          <a:spLocks noChangeArrowheads="1"/>
        </xdr:cNvSpPr>
      </xdr:nvSpPr>
      <xdr:spPr bwMode="auto">
        <a:xfrm>
          <a:off x="409575" y="9934575"/>
          <a:ext cx="1085850" cy="400050"/>
        </a:xfrm>
        <a:prstGeom prst="leftArrow">
          <a:avLst>
            <a:gd name="adj1" fmla="val 47620"/>
            <a:gd name="adj2" fmla="val 77282"/>
          </a:avLst>
        </a:prstGeom>
        <a:solidFill>
          <a:srgbClr val="008000"/>
        </a:solidFill>
        <a:ln w="9525" algn="ctr">
          <a:noFill/>
          <a:miter lim="800000"/>
          <a:headEnd/>
          <a:tailEnd/>
        </a:ln>
        <a:effectLst>
          <a:prstShdw prst="shdw17" dist="17961" dir="2700000">
            <a:srgbClr val="008000">
              <a:gamma/>
              <a:shade val="60000"/>
              <a:invGamma/>
            </a:srgbClr>
          </a:prstShdw>
        </a:effectLst>
      </xdr:spPr>
      <xdr:txBody>
        <a:bodyPr vertOverflow="clip" wrap="square" lIns="0" tIns="22860" rIns="27432" bIns="22860" anchor="ctr" upright="1"/>
        <a:lstStyle/>
        <a:p>
          <a:pPr algn="r" rtl="0">
            <a:defRPr sz="1000"/>
          </a:pPr>
          <a:r>
            <a:rPr lang="lt-LT" sz="1000" b="1" i="0" u="none" strike="noStrike" baseline="0">
              <a:solidFill>
                <a:srgbClr val="FFFFFF"/>
              </a:solidFill>
              <a:latin typeface="Times New Roman"/>
              <a:cs typeface="Times New Roman"/>
            </a:rPr>
            <a:t>GRĮŽTI ATGAL</a:t>
          </a:r>
        </a:p>
      </xdr:txBody>
    </xdr:sp>
    <xdr:clientData/>
  </xdr:twoCellAnchor>
  <xdr:twoCellAnchor>
    <xdr:from>
      <xdr:col>1</xdr:col>
      <xdr:colOff>37465</xdr:colOff>
      <xdr:row>70</xdr:row>
      <xdr:rowOff>86995</xdr:rowOff>
    </xdr:from>
    <xdr:to>
      <xdr:col>1</xdr:col>
      <xdr:colOff>266065</xdr:colOff>
      <xdr:row>72</xdr:row>
      <xdr:rowOff>7850</xdr:rowOff>
    </xdr:to>
    <xdr:sp macro="" textlink="">
      <xdr:nvSpPr>
        <xdr:cNvPr id="2193" name="Oval 145">
          <a:hlinkClick xmlns:r="http://schemas.openxmlformats.org/officeDocument/2006/relationships" r:id="rId6"/>
          <a:extLst>
            <a:ext uri="{FF2B5EF4-FFF2-40B4-BE49-F238E27FC236}">
              <a16:creationId xmlns:a16="http://schemas.microsoft.com/office/drawing/2014/main" xmlns="" id="{ED70E89C-D2CC-4568-A213-98D9C03C7EB1}"/>
            </a:ext>
          </a:extLst>
        </xdr:cNvPr>
        <xdr:cNvSpPr>
          <a:spLocks noChangeArrowheads="1"/>
        </xdr:cNvSpPr>
      </xdr:nvSpPr>
      <xdr:spPr bwMode="auto">
        <a:xfrm>
          <a:off x="1552575" y="10039350"/>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T</a:t>
          </a:r>
        </a:p>
      </xdr:txBody>
    </xdr:sp>
    <xdr:clientData/>
  </xdr:twoCellAnchor>
  <xdr:twoCellAnchor>
    <xdr:from>
      <xdr:col>4</xdr:col>
      <xdr:colOff>106680</xdr:colOff>
      <xdr:row>70</xdr:row>
      <xdr:rowOff>86995</xdr:rowOff>
    </xdr:from>
    <xdr:to>
      <xdr:col>4</xdr:col>
      <xdr:colOff>335215</xdr:colOff>
      <xdr:row>72</xdr:row>
      <xdr:rowOff>7850</xdr:rowOff>
    </xdr:to>
    <xdr:sp macro="" textlink="">
      <xdr:nvSpPr>
        <xdr:cNvPr id="2194" name="Oval 146">
          <a:hlinkClick xmlns:r="http://schemas.openxmlformats.org/officeDocument/2006/relationships" r:id="rId7"/>
          <a:extLst>
            <a:ext uri="{FF2B5EF4-FFF2-40B4-BE49-F238E27FC236}">
              <a16:creationId xmlns:a16="http://schemas.microsoft.com/office/drawing/2014/main" xmlns="" id="{73E43148-059B-40EB-8CE1-56D31129BA61}"/>
            </a:ext>
          </a:extLst>
        </xdr:cNvPr>
        <xdr:cNvSpPr>
          <a:spLocks noChangeArrowheads="1"/>
        </xdr:cNvSpPr>
      </xdr:nvSpPr>
      <xdr:spPr bwMode="auto">
        <a:xfrm>
          <a:off x="3362325" y="10039350"/>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PF</a:t>
          </a:r>
        </a:p>
      </xdr:txBody>
    </xdr:sp>
    <xdr:clientData/>
  </xdr:twoCellAnchor>
  <xdr:twoCellAnchor>
    <xdr:from>
      <xdr:col>4</xdr:col>
      <xdr:colOff>372110</xdr:colOff>
      <xdr:row>70</xdr:row>
      <xdr:rowOff>86995</xdr:rowOff>
    </xdr:from>
    <xdr:to>
      <xdr:col>5</xdr:col>
      <xdr:colOff>2268</xdr:colOff>
      <xdr:row>72</xdr:row>
      <xdr:rowOff>7850</xdr:rowOff>
    </xdr:to>
    <xdr:sp macro="" textlink="">
      <xdr:nvSpPr>
        <xdr:cNvPr id="2195" name="Oval 147">
          <a:hlinkClick xmlns:r="http://schemas.openxmlformats.org/officeDocument/2006/relationships" r:id="rId8"/>
          <a:extLst>
            <a:ext uri="{FF2B5EF4-FFF2-40B4-BE49-F238E27FC236}">
              <a16:creationId xmlns:a16="http://schemas.microsoft.com/office/drawing/2014/main" xmlns="" id="{0F9A86B3-4B34-4B27-AB08-C5C3EA2787BD}"/>
            </a:ext>
          </a:extLst>
        </xdr:cNvPr>
        <xdr:cNvSpPr>
          <a:spLocks noChangeArrowheads="1"/>
        </xdr:cNvSpPr>
      </xdr:nvSpPr>
      <xdr:spPr bwMode="auto">
        <a:xfrm>
          <a:off x="3629025" y="10039350"/>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PJ</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208915</xdr:colOff>
      <xdr:row>2</xdr:row>
      <xdr:rowOff>0</xdr:rowOff>
    </xdr:from>
    <xdr:to>
      <xdr:col>6</xdr:col>
      <xdr:colOff>446579</xdr:colOff>
      <xdr:row>3</xdr:row>
      <xdr:rowOff>22363</xdr:rowOff>
    </xdr:to>
    <xdr:sp macro="" textlink="">
      <xdr:nvSpPr>
        <xdr:cNvPr id="5148" name="Text Box 28">
          <a:extLst>
            <a:ext uri="{FF2B5EF4-FFF2-40B4-BE49-F238E27FC236}">
              <a16:creationId xmlns:a16="http://schemas.microsoft.com/office/drawing/2014/main" xmlns="" id="{3A12C42D-A664-4E04-A6CA-4732F5B1CB76}"/>
            </a:ext>
          </a:extLst>
        </xdr:cNvPr>
        <xdr:cNvSpPr txBox="1">
          <a:spLocks noChangeArrowheads="1"/>
        </xdr:cNvSpPr>
      </xdr:nvSpPr>
      <xdr:spPr bwMode="auto">
        <a:xfrm>
          <a:off x="2324100" y="285750"/>
          <a:ext cx="2552700" cy="228600"/>
        </a:xfrm>
        <a:prstGeom prst="rect">
          <a:avLst/>
        </a:prstGeom>
        <a:noFill/>
        <a:ln w="9525">
          <a:noFill/>
          <a:miter lim="800000"/>
          <a:headEnd/>
          <a:tailEnd/>
        </a:ln>
      </xdr:spPr>
      <xdr:txBody>
        <a:bodyPr vertOverflow="clip" wrap="square" lIns="27432" tIns="22860" rIns="0" bIns="0" anchor="t" upright="1"/>
        <a:lstStyle/>
        <a:p>
          <a:pPr algn="l" rtl="0">
            <a:defRPr sz="1000"/>
          </a:pPr>
          <a:r>
            <a:rPr lang="lt-LT" sz="1000" b="0" i="0" u="none" strike="noStrike" baseline="0">
              <a:solidFill>
                <a:srgbClr val="008000"/>
              </a:solidFill>
              <a:latin typeface="Times New Roman"/>
              <a:cs typeface="Times New Roman"/>
            </a:rPr>
            <a:t>3 skirsnis: Finansai ir finansinės prognozės (1)</a:t>
          </a:r>
        </a:p>
      </xdr:txBody>
    </xdr:sp>
    <xdr:clientData/>
  </xdr:twoCellAnchor>
  <xdr:twoCellAnchor>
    <xdr:from>
      <xdr:col>34</xdr:col>
      <xdr:colOff>56515</xdr:colOff>
      <xdr:row>8</xdr:row>
      <xdr:rowOff>136525</xdr:rowOff>
    </xdr:from>
    <xdr:to>
      <xdr:col>38</xdr:col>
      <xdr:colOff>161922</xdr:colOff>
      <xdr:row>13</xdr:row>
      <xdr:rowOff>63387</xdr:rowOff>
    </xdr:to>
    <xdr:sp macro="" textlink="">
      <xdr:nvSpPr>
        <xdr:cNvPr id="5274" name="Text Box 154">
          <a:extLst>
            <a:ext uri="{FF2B5EF4-FFF2-40B4-BE49-F238E27FC236}">
              <a16:creationId xmlns:a16="http://schemas.microsoft.com/office/drawing/2014/main" xmlns="" id="{783D0C0C-F399-49ED-BCF7-152727A68038}"/>
            </a:ext>
          </a:extLst>
        </xdr:cNvPr>
        <xdr:cNvSpPr txBox="1">
          <a:spLocks noChangeArrowheads="1"/>
        </xdr:cNvSpPr>
      </xdr:nvSpPr>
      <xdr:spPr bwMode="auto">
        <a:xfrm>
          <a:off x="6285865" y="1225550"/>
          <a:ext cx="2153285" cy="882649"/>
        </a:xfrm>
        <a:prstGeom prst="rect">
          <a:avLst/>
        </a:prstGeom>
        <a:noFill/>
        <a:ln w="9525">
          <a:noFill/>
          <a:miter lim="800000"/>
          <a:headEnd/>
          <a:tailEnd/>
        </a:ln>
      </xdr:spPr>
      <xdr:txBody>
        <a:bodyPr vertOverflow="clip" wrap="square" lIns="27432" tIns="22860" rIns="0" bIns="0" anchor="t" upright="1"/>
        <a:lstStyle/>
        <a:p>
          <a:pPr algn="l" rtl="0">
            <a:lnSpc>
              <a:spcPts val="800"/>
            </a:lnSpc>
            <a:defRPr sz="1000"/>
          </a:pPr>
          <a:r>
            <a:rPr lang="lt-LT" sz="800" b="0" i="0" u="none" strike="noStrike" baseline="0">
              <a:solidFill>
                <a:srgbClr val="3333CC"/>
              </a:solidFill>
              <a:latin typeface="Arial"/>
              <a:cs typeface="Arial"/>
            </a:rPr>
            <a:t>Čia turi detaliai matytis visos išlaidos, kurių reikės verslo pradžiai - transportas, medžiagos, įranga ir įrengimai, ofiso reikmenys, draudimas, reklama ir pan.; taip pat ir pradinis atsargų užpirkimas, taip pat reikia įvertinti verslo pradžiai reikalingų apyvartinių lėšų poreikį.</a:t>
          </a:r>
        </a:p>
      </xdr:txBody>
    </xdr:sp>
    <xdr:clientData/>
  </xdr:twoCellAnchor>
  <xdr:twoCellAnchor>
    <xdr:from>
      <xdr:col>8</xdr:col>
      <xdr:colOff>0</xdr:colOff>
      <xdr:row>39</xdr:row>
      <xdr:rowOff>6350</xdr:rowOff>
    </xdr:from>
    <xdr:to>
      <xdr:col>38</xdr:col>
      <xdr:colOff>440804</xdr:colOff>
      <xdr:row>56</xdr:row>
      <xdr:rowOff>6350</xdr:rowOff>
    </xdr:to>
    <xdr:sp macro="" textlink="">
      <xdr:nvSpPr>
        <xdr:cNvPr id="5304" name="Text Box 155">
          <a:extLst>
            <a:ext uri="{FF2B5EF4-FFF2-40B4-BE49-F238E27FC236}">
              <a16:creationId xmlns:a16="http://schemas.microsoft.com/office/drawing/2014/main" xmlns="" id="{F25C2C15-F418-4B39-A81B-76EAAADF466D}"/>
            </a:ext>
          </a:extLst>
        </xdr:cNvPr>
        <xdr:cNvSpPr txBox="1">
          <a:spLocks noChangeArrowheads="1"/>
        </xdr:cNvSpPr>
      </xdr:nvSpPr>
      <xdr:spPr bwMode="auto">
        <a:xfrm>
          <a:off x="5600700" y="6819900"/>
          <a:ext cx="2266950" cy="2619375"/>
        </a:xfrm>
        <a:prstGeom prst="rect">
          <a:avLst/>
        </a:prstGeom>
        <a:noFill/>
        <a:ln>
          <a:noFill/>
        </a:ln>
        <a:extLst/>
      </xdr:spPr>
      <xdr:txBody>
        <a:bodyPr vertOverflow="clip" wrap="square" lIns="27432" tIns="22860" rIns="0" bIns="0" anchor="t"/>
        <a:lstStyle/>
        <a:p>
          <a:pPr algn="l" rtl="0">
            <a:defRPr sz="1000"/>
          </a:pPr>
          <a:r>
            <a:rPr lang="lt-LT" sz="800" b="0" i="0" u="none" strike="noStrike" baseline="0">
              <a:solidFill>
                <a:srgbClr val="3333CC"/>
              </a:solidFill>
              <a:latin typeface="Arial"/>
              <a:cs typeface="Arial"/>
            </a:rPr>
            <a:t>Čia nurodomos visos papildomos verslui reikalingos išlaidos, kurios nepatenka į prekės savikainą. Pasistenkite kuo labiau šias sąnaudas detalizuoti, nes jos leis tiksliau įvertinti sąnaudų pagrįstumą ir būtinumą.</a:t>
          </a:r>
        </a:p>
        <a:p>
          <a:pPr algn="l" rtl="0">
            <a:lnSpc>
              <a:spcPts val="800"/>
            </a:lnSpc>
            <a:defRPr sz="1000"/>
          </a:pPr>
          <a:endParaRPr lang="lt-LT" sz="800" b="0" i="0" u="none" strike="noStrike" baseline="0">
            <a:solidFill>
              <a:srgbClr val="3333CC"/>
            </a:solidFill>
            <a:latin typeface="Arial"/>
            <a:cs typeface="Arial"/>
          </a:endParaRPr>
        </a:p>
        <a:p>
          <a:pPr algn="l" rtl="0">
            <a:lnSpc>
              <a:spcPts val="800"/>
            </a:lnSpc>
            <a:defRPr sz="1000"/>
          </a:pPr>
          <a:r>
            <a:rPr lang="lt-LT" sz="800" b="0" i="0" u="none" strike="noStrike" baseline="0">
              <a:solidFill>
                <a:srgbClr val="3333CC"/>
              </a:solidFill>
              <a:latin typeface="Arial"/>
              <a:cs typeface="Arial"/>
            </a:rPr>
            <a:t>Paskolos grąžinimo ir investicinių pirkimų į šias sąnaudas neįtraukite.</a:t>
          </a:r>
        </a:p>
        <a:p>
          <a:pPr algn="l" rtl="0">
            <a:lnSpc>
              <a:spcPts val="800"/>
            </a:lnSpc>
            <a:defRPr sz="1000"/>
          </a:pPr>
          <a:endParaRPr lang="lt-LT" sz="800" b="0" i="0" u="none" strike="noStrike" baseline="0">
            <a:solidFill>
              <a:srgbClr val="3333CC"/>
            </a:solidFill>
            <a:latin typeface="Arial"/>
            <a:cs typeface="Arial"/>
          </a:endParaRPr>
        </a:p>
        <a:p>
          <a:pPr algn="l" rtl="0">
            <a:lnSpc>
              <a:spcPts val="800"/>
            </a:lnSpc>
            <a:defRPr sz="1000"/>
          </a:pPr>
          <a:r>
            <a:rPr lang="lt-LT" sz="800" b="0" i="0" u="none" strike="noStrike" baseline="0">
              <a:solidFill>
                <a:srgbClr val="3333CC"/>
              </a:solidFill>
              <a:latin typeface="Arial"/>
              <a:cs typeface="Arial"/>
            </a:rPr>
            <a:t>Į šias išlaidas taip pat neįtraukite tos darbo užmokesčio sąnaudų dalies, kurią įskaičiavote į savikainą 2.4 punkte.</a:t>
          </a:r>
        </a:p>
        <a:p>
          <a:pPr algn="l" rtl="0">
            <a:defRPr sz="1000"/>
          </a:pPr>
          <a:endParaRPr lang="lt-LT" sz="800" b="0" i="0" u="none" strike="noStrike" baseline="0">
            <a:solidFill>
              <a:srgbClr val="3333CC"/>
            </a:solidFill>
            <a:latin typeface="Arial"/>
            <a:cs typeface="Arial"/>
          </a:endParaRPr>
        </a:p>
        <a:p>
          <a:pPr algn="l" rtl="0">
            <a:defRPr sz="1000"/>
          </a:pPr>
          <a:r>
            <a:rPr lang="lt-LT" sz="800" b="0" i="0" u="none" strike="noStrike" baseline="0">
              <a:solidFill>
                <a:srgbClr val="3333CC"/>
              </a:solidFill>
              <a:latin typeface="Arial"/>
              <a:cs typeface="Arial"/>
            </a:rPr>
            <a:t>Būsimus mokesčius galite apytiksliai apskaičiuoti naudodamiesi Valstybinės mokesčių inspekcijos (www.vmi.lt) pateikiama  informacija.</a:t>
          </a:r>
          <a:endParaRPr lang="lt-LT">
            <a:solidFill>
              <a:srgbClr val="3333CC"/>
            </a:solidFill>
          </a:endParaRPr>
        </a:p>
      </xdr:txBody>
    </xdr:sp>
    <xdr:clientData/>
  </xdr:twoCellAnchor>
  <xdr:twoCellAnchor>
    <xdr:from>
      <xdr:col>5</xdr:col>
      <xdr:colOff>97155</xdr:colOff>
      <xdr:row>0</xdr:row>
      <xdr:rowOff>0</xdr:rowOff>
    </xdr:from>
    <xdr:to>
      <xdr:col>7</xdr:col>
      <xdr:colOff>97155</xdr:colOff>
      <xdr:row>2</xdr:row>
      <xdr:rowOff>114300</xdr:rowOff>
    </xdr:to>
    <xdr:sp macro="" textlink="">
      <xdr:nvSpPr>
        <xdr:cNvPr id="5279" name="AutoShape 159">
          <a:hlinkClick xmlns:r="http://schemas.openxmlformats.org/officeDocument/2006/relationships" r:id="rId1"/>
          <a:extLst>
            <a:ext uri="{FF2B5EF4-FFF2-40B4-BE49-F238E27FC236}">
              <a16:creationId xmlns:a16="http://schemas.microsoft.com/office/drawing/2014/main" xmlns="" id="{0DCB4E24-DBD4-4DC2-94BC-5FF98A44C420}"/>
            </a:ext>
          </a:extLst>
        </xdr:cNvPr>
        <xdr:cNvSpPr>
          <a:spLocks noChangeArrowheads="1"/>
        </xdr:cNvSpPr>
      </xdr:nvSpPr>
      <xdr:spPr bwMode="auto">
        <a:xfrm>
          <a:off x="3924300" y="0"/>
          <a:ext cx="1162050" cy="400050"/>
        </a:xfrm>
        <a:prstGeom prst="rightArrow">
          <a:avLst>
            <a:gd name="adj1" fmla="val 48389"/>
            <a:gd name="adj2" fmla="val 83472"/>
          </a:avLst>
        </a:prstGeom>
        <a:solidFill>
          <a:srgbClr val="008000"/>
        </a:solidFill>
        <a:ln w="9525">
          <a:noFill/>
          <a:miter lim="800000"/>
          <a:headEnd/>
          <a:tailEnd/>
        </a:ln>
        <a:effectLst>
          <a:prstShdw prst="shdw17" dist="17961" dir="2700000">
            <a:srgbClr val="008000">
              <a:gamma/>
              <a:shade val="60000"/>
              <a:invGamma/>
            </a:srgbClr>
          </a:prstShdw>
        </a:effectLst>
      </xdr:spPr>
      <xdr:txBody>
        <a:bodyPr vertOverflow="clip" wrap="square" lIns="27432" tIns="22860" rIns="0" bIns="0" anchor="t" upright="1"/>
        <a:lstStyle/>
        <a:p>
          <a:pPr algn="l" rtl="0">
            <a:defRPr sz="1000"/>
          </a:pPr>
          <a:r>
            <a:rPr lang="lt-LT" sz="1000" b="1" i="0" u="none" strike="noStrike" baseline="0">
              <a:solidFill>
                <a:srgbClr val="FFFFFF"/>
              </a:solidFill>
              <a:latin typeface="Times New Roman"/>
              <a:cs typeface="Times New Roman"/>
            </a:rPr>
            <a:t>PEREITI TOLIAU</a:t>
          </a:r>
        </a:p>
      </xdr:txBody>
    </xdr:sp>
    <xdr:clientData/>
  </xdr:twoCellAnchor>
  <xdr:twoCellAnchor>
    <xdr:from>
      <xdr:col>1</xdr:col>
      <xdr:colOff>294005</xdr:colOff>
      <xdr:row>0</xdr:row>
      <xdr:rowOff>93345</xdr:rowOff>
    </xdr:from>
    <xdr:to>
      <xdr:col>1</xdr:col>
      <xdr:colOff>517504</xdr:colOff>
      <xdr:row>2</xdr:row>
      <xdr:rowOff>22168</xdr:rowOff>
    </xdr:to>
    <xdr:sp macro="" textlink="">
      <xdr:nvSpPr>
        <xdr:cNvPr id="5280" name="Oval 160">
          <a:hlinkClick xmlns:r="http://schemas.openxmlformats.org/officeDocument/2006/relationships" r:id="rId2"/>
          <a:extLst>
            <a:ext uri="{FF2B5EF4-FFF2-40B4-BE49-F238E27FC236}">
              <a16:creationId xmlns:a16="http://schemas.microsoft.com/office/drawing/2014/main" xmlns="" id="{2CD99F3D-5DEE-4583-ABBF-AF945DC8AAC3}"/>
            </a:ext>
          </a:extLst>
        </xdr:cNvPr>
        <xdr:cNvSpPr>
          <a:spLocks noChangeArrowheads="1"/>
        </xdr:cNvSpPr>
      </xdr:nvSpPr>
      <xdr:spPr bwMode="auto">
        <a:xfrm>
          <a:off x="1809750" y="1047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1</a:t>
          </a:r>
        </a:p>
      </xdr:txBody>
    </xdr:sp>
    <xdr:clientData/>
  </xdr:twoCellAnchor>
  <xdr:twoCellAnchor>
    <xdr:from>
      <xdr:col>1</xdr:col>
      <xdr:colOff>562610</xdr:colOff>
      <xdr:row>0</xdr:row>
      <xdr:rowOff>93345</xdr:rowOff>
    </xdr:from>
    <xdr:to>
      <xdr:col>2</xdr:col>
      <xdr:colOff>205444</xdr:colOff>
      <xdr:row>2</xdr:row>
      <xdr:rowOff>22168</xdr:rowOff>
    </xdr:to>
    <xdr:sp macro="" textlink="">
      <xdr:nvSpPr>
        <xdr:cNvPr id="5281" name="Oval 161">
          <a:hlinkClick xmlns:r="http://schemas.openxmlformats.org/officeDocument/2006/relationships" r:id="rId3"/>
          <a:extLst>
            <a:ext uri="{FF2B5EF4-FFF2-40B4-BE49-F238E27FC236}">
              <a16:creationId xmlns:a16="http://schemas.microsoft.com/office/drawing/2014/main" xmlns="" id="{6466DDE7-5E1B-430F-AFEF-06BA9096EFD7}"/>
            </a:ext>
          </a:extLst>
        </xdr:cNvPr>
        <xdr:cNvSpPr>
          <a:spLocks noChangeArrowheads="1"/>
        </xdr:cNvSpPr>
      </xdr:nvSpPr>
      <xdr:spPr bwMode="auto">
        <a:xfrm>
          <a:off x="2066925" y="1047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2</a:t>
          </a:r>
        </a:p>
      </xdr:txBody>
    </xdr:sp>
    <xdr:clientData/>
  </xdr:twoCellAnchor>
  <xdr:twoCellAnchor>
    <xdr:from>
      <xdr:col>2</xdr:col>
      <xdr:colOff>208915</xdr:colOff>
      <xdr:row>0</xdr:row>
      <xdr:rowOff>93345</xdr:rowOff>
    </xdr:from>
    <xdr:to>
      <xdr:col>2</xdr:col>
      <xdr:colOff>463757</xdr:colOff>
      <xdr:row>2</xdr:row>
      <xdr:rowOff>22168</xdr:rowOff>
    </xdr:to>
    <xdr:sp macro="" textlink="">
      <xdr:nvSpPr>
        <xdr:cNvPr id="5282" name="Oval 162">
          <a:extLst>
            <a:ext uri="{FF2B5EF4-FFF2-40B4-BE49-F238E27FC236}">
              <a16:creationId xmlns:a16="http://schemas.microsoft.com/office/drawing/2014/main" xmlns="" id="{D30B44F0-D8A8-4F88-BD1D-E32C4D230B7A}"/>
            </a:ext>
          </a:extLst>
        </xdr:cNvPr>
        <xdr:cNvSpPr>
          <a:spLocks noChangeArrowheads="1"/>
        </xdr:cNvSpPr>
      </xdr:nvSpPr>
      <xdr:spPr bwMode="auto">
        <a:xfrm>
          <a:off x="2324100" y="104775"/>
          <a:ext cx="238125" cy="200025"/>
        </a:xfrm>
        <a:prstGeom prst="ellipse">
          <a:avLst/>
        </a:prstGeom>
        <a:solidFill>
          <a:srgbClr val="008000"/>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FFFFFF"/>
              </a:solidFill>
              <a:latin typeface="Times New Roman"/>
              <a:cs typeface="Times New Roman"/>
            </a:rPr>
            <a:t>3-1</a:t>
          </a:r>
        </a:p>
      </xdr:txBody>
    </xdr:sp>
    <xdr:clientData/>
  </xdr:twoCellAnchor>
  <xdr:twoCellAnchor>
    <xdr:from>
      <xdr:col>2</xdr:col>
      <xdr:colOff>506095</xdr:colOff>
      <xdr:row>0</xdr:row>
      <xdr:rowOff>93345</xdr:rowOff>
    </xdr:from>
    <xdr:to>
      <xdr:col>3</xdr:col>
      <xdr:colOff>151211</xdr:colOff>
      <xdr:row>2</xdr:row>
      <xdr:rowOff>22168</xdr:rowOff>
    </xdr:to>
    <xdr:sp macro="" textlink="">
      <xdr:nvSpPr>
        <xdr:cNvPr id="5283" name="Oval 163">
          <a:hlinkClick xmlns:r="http://schemas.openxmlformats.org/officeDocument/2006/relationships" r:id="rId1"/>
          <a:extLst>
            <a:ext uri="{FF2B5EF4-FFF2-40B4-BE49-F238E27FC236}">
              <a16:creationId xmlns:a16="http://schemas.microsoft.com/office/drawing/2014/main" xmlns="" id="{8B76B9FA-7C94-4094-B437-85DCB43DBF8A}"/>
            </a:ext>
          </a:extLst>
        </xdr:cNvPr>
        <xdr:cNvSpPr>
          <a:spLocks noChangeArrowheads="1"/>
        </xdr:cNvSpPr>
      </xdr:nvSpPr>
      <xdr:spPr bwMode="auto">
        <a:xfrm>
          <a:off x="2590800"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3-2</a:t>
          </a:r>
        </a:p>
      </xdr:txBody>
    </xdr:sp>
    <xdr:clientData/>
  </xdr:twoCellAnchor>
  <xdr:twoCellAnchor>
    <xdr:from>
      <xdr:col>3</xdr:col>
      <xdr:colOff>159385</xdr:colOff>
      <xdr:row>0</xdr:row>
      <xdr:rowOff>93345</xdr:rowOff>
    </xdr:from>
    <xdr:to>
      <xdr:col>3</xdr:col>
      <xdr:colOff>401442</xdr:colOff>
      <xdr:row>2</xdr:row>
      <xdr:rowOff>22168</xdr:rowOff>
    </xdr:to>
    <xdr:sp macro="" textlink="">
      <xdr:nvSpPr>
        <xdr:cNvPr id="5284" name="Oval 164">
          <a:hlinkClick xmlns:r="http://schemas.openxmlformats.org/officeDocument/2006/relationships" r:id="rId4"/>
          <a:extLst>
            <a:ext uri="{FF2B5EF4-FFF2-40B4-BE49-F238E27FC236}">
              <a16:creationId xmlns:a16="http://schemas.microsoft.com/office/drawing/2014/main" xmlns="" id="{21E8E06C-EA29-429D-BA25-1D83A62C9AC8}"/>
            </a:ext>
          </a:extLst>
        </xdr:cNvPr>
        <xdr:cNvSpPr>
          <a:spLocks noChangeArrowheads="1"/>
        </xdr:cNvSpPr>
      </xdr:nvSpPr>
      <xdr:spPr bwMode="auto">
        <a:xfrm>
          <a:off x="2847975"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A</a:t>
          </a:r>
        </a:p>
      </xdr:txBody>
    </xdr:sp>
    <xdr:clientData/>
  </xdr:twoCellAnchor>
  <xdr:twoCellAnchor>
    <xdr:from>
      <xdr:col>3</xdr:col>
      <xdr:colOff>418465</xdr:colOff>
      <xdr:row>0</xdr:row>
      <xdr:rowOff>93345</xdr:rowOff>
    </xdr:from>
    <xdr:to>
      <xdr:col>4</xdr:col>
      <xdr:colOff>82025</xdr:colOff>
      <xdr:row>2</xdr:row>
      <xdr:rowOff>22168</xdr:rowOff>
    </xdr:to>
    <xdr:sp macro="" textlink="">
      <xdr:nvSpPr>
        <xdr:cNvPr id="5285" name="Oval 165">
          <a:hlinkClick xmlns:r="http://schemas.openxmlformats.org/officeDocument/2006/relationships" r:id="rId5"/>
          <a:extLst>
            <a:ext uri="{FF2B5EF4-FFF2-40B4-BE49-F238E27FC236}">
              <a16:creationId xmlns:a16="http://schemas.microsoft.com/office/drawing/2014/main" xmlns="" id="{B49216CC-22A6-4DEA-8968-6094537C638A}"/>
            </a:ext>
          </a:extLst>
        </xdr:cNvPr>
        <xdr:cNvSpPr>
          <a:spLocks noChangeArrowheads="1"/>
        </xdr:cNvSpPr>
      </xdr:nvSpPr>
      <xdr:spPr bwMode="auto">
        <a:xfrm>
          <a:off x="3105150"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B</a:t>
          </a:r>
        </a:p>
      </xdr:txBody>
    </xdr:sp>
    <xdr:clientData/>
  </xdr:twoCellAnchor>
  <xdr:twoCellAnchor>
    <xdr:from>
      <xdr:col>0</xdr:col>
      <xdr:colOff>412750</xdr:colOff>
      <xdr:row>0</xdr:row>
      <xdr:rowOff>0</xdr:rowOff>
    </xdr:from>
    <xdr:to>
      <xdr:col>1</xdr:col>
      <xdr:colOff>695</xdr:colOff>
      <xdr:row>2</xdr:row>
      <xdr:rowOff>114300</xdr:rowOff>
    </xdr:to>
    <xdr:sp macro="" textlink="">
      <xdr:nvSpPr>
        <xdr:cNvPr id="5286" name="AutoShape 166">
          <a:hlinkClick xmlns:r="http://schemas.openxmlformats.org/officeDocument/2006/relationships" r:id="rId3"/>
          <a:extLst>
            <a:ext uri="{FF2B5EF4-FFF2-40B4-BE49-F238E27FC236}">
              <a16:creationId xmlns:a16="http://schemas.microsoft.com/office/drawing/2014/main" xmlns="" id="{08DF1855-3E54-4210-BA07-54BA8AB01C6B}"/>
            </a:ext>
          </a:extLst>
        </xdr:cNvPr>
        <xdr:cNvSpPr>
          <a:spLocks noChangeArrowheads="1"/>
        </xdr:cNvSpPr>
      </xdr:nvSpPr>
      <xdr:spPr bwMode="auto">
        <a:xfrm>
          <a:off x="409575" y="0"/>
          <a:ext cx="1085850" cy="400050"/>
        </a:xfrm>
        <a:prstGeom prst="leftArrow">
          <a:avLst>
            <a:gd name="adj1" fmla="val 47620"/>
            <a:gd name="adj2" fmla="val 77282"/>
          </a:avLst>
        </a:prstGeom>
        <a:solidFill>
          <a:srgbClr val="008000"/>
        </a:solidFill>
        <a:ln w="9525" algn="ctr">
          <a:noFill/>
          <a:miter lim="800000"/>
          <a:headEnd/>
          <a:tailEnd/>
        </a:ln>
        <a:effectLst>
          <a:prstShdw prst="shdw17" dist="17961" dir="2700000">
            <a:srgbClr val="008000">
              <a:gamma/>
              <a:shade val="60000"/>
              <a:invGamma/>
            </a:srgbClr>
          </a:prstShdw>
        </a:effectLst>
      </xdr:spPr>
      <xdr:txBody>
        <a:bodyPr vertOverflow="clip" wrap="square" lIns="0" tIns="22860" rIns="27432" bIns="22860" anchor="ctr" upright="1"/>
        <a:lstStyle/>
        <a:p>
          <a:pPr algn="r" rtl="0">
            <a:defRPr sz="1000"/>
          </a:pPr>
          <a:r>
            <a:rPr lang="lt-LT" sz="1000" b="1" i="0" u="none" strike="noStrike" baseline="0">
              <a:solidFill>
                <a:srgbClr val="FFFFFF"/>
              </a:solidFill>
              <a:latin typeface="Times New Roman"/>
              <a:cs typeface="Times New Roman"/>
            </a:rPr>
            <a:t>GRĮŽTI ATGAL</a:t>
          </a:r>
        </a:p>
      </xdr:txBody>
    </xdr:sp>
    <xdr:clientData/>
  </xdr:twoCellAnchor>
  <xdr:twoCellAnchor>
    <xdr:from>
      <xdr:col>1</xdr:col>
      <xdr:colOff>37465</xdr:colOff>
      <xdr:row>0</xdr:row>
      <xdr:rowOff>93345</xdr:rowOff>
    </xdr:from>
    <xdr:to>
      <xdr:col>1</xdr:col>
      <xdr:colOff>266065</xdr:colOff>
      <xdr:row>2</xdr:row>
      <xdr:rowOff>22168</xdr:rowOff>
    </xdr:to>
    <xdr:sp macro="" textlink="">
      <xdr:nvSpPr>
        <xdr:cNvPr id="5287" name="Oval 167">
          <a:hlinkClick xmlns:r="http://schemas.openxmlformats.org/officeDocument/2006/relationships" r:id="rId6"/>
          <a:extLst>
            <a:ext uri="{FF2B5EF4-FFF2-40B4-BE49-F238E27FC236}">
              <a16:creationId xmlns:a16="http://schemas.microsoft.com/office/drawing/2014/main" xmlns="" id="{9A5B81FB-23F1-4CF2-9C4B-58846262A4EF}"/>
            </a:ext>
          </a:extLst>
        </xdr:cNvPr>
        <xdr:cNvSpPr>
          <a:spLocks noChangeArrowheads="1"/>
        </xdr:cNvSpPr>
      </xdr:nvSpPr>
      <xdr:spPr bwMode="auto">
        <a:xfrm>
          <a:off x="1552575" y="1047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T</a:t>
          </a:r>
        </a:p>
      </xdr:txBody>
    </xdr:sp>
    <xdr:clientData/>
  </xdr:twoCellAnchor>
  <xdr:twoCellAnchor>
    <xdr:from>
      <xdr:col>4</xdr:col>
      <xdr:colOff>106680</xdr:colOff>
      <xdr:row>0</xdr:row>
      <xdr:rowOff>93345</xdr:rowOff>
    </xdr:from>
    <xdr:to>
      <xdr:col>4</xdr:col>
      <xdr:colOff>335215</xdr:colOff>
      <xdr:row>2</xdr:row>
      <xdr:rowOff>22168</xdr:rowOff>
    </xdr:to>
    <xdr:sp macro="" textlink="">
      <xdr:nvSpPr>
        <xdr:cNvPr id="5288" name="Oval 168">
          <a:hlinkClick xmlns:r="http://schemas.openxmlformats.org/officeDocument/2006/relationships" r:id="rId7"/>
          <a:extLst>
            <a:ext uri="{FF2B5EF4-FFF2-40B4-BE49-F238E27FC236}">
              <a16:creationId xmlns:a16="http://schemas.microsoft.com/office/drawing/2014/main" xmlns="" id="{A0EE2A27-9A82-45C6-BAD6-F3B329CF5538}"/>
            </a:ext>
          </a:extLst>
        </xdr:cNvPr>
        <xdr:cNvSpPr>
          <a:spLocks noChangeArrowheads="1"/>
        </xdr:cNvSpPr>
      </xdr:nvSpPr>
      <xdr:spPr bwMode="auto">
        <a:xfrm>
          <a:off x="3362325"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PF</a:t>
          </a:r>
        </a:p>
      </xdr:txBody>
    </xdr:sp>
    <xdr:clientData/>
  </xdr:twoCellAnchor>
  <xdr:twoCellAnchor>
    <xdr:from>
      <xdr:col>4</xdr:col>
      <xdr:colOff>372110</xdr:colOff>
      <xdr:row>0</xdr:row>
      <xdr:rowOff>93345</xdr:rowOff>
    </xdr:from>
    <xdr:to>
      <xdr:col>5</xdr:col>
      <xdr:colOff>2268</xdr:colOff>
      <xdr:row>2</xdr:row>
      <xdr:rowOff>22168</xdr:rowOff>
    </xdr:to>
    <xdr:sp macro="" textlink="">
      <xdr:nvSpPr>
        <xdr:cNvPr id="5289" name="Oval 169">
          <a:hlinkClick xmlns:r="http://schemas.openxmlformats.org/officeDocument/2006/relationships" r:id="rId8"/>
          <a:extLst>
            <a:ext uri="{FF2B5EF4-FFF2-40B4-BE49-F238E27FC236}">
              <a16:creationId xmlns:a16="http://schemas.microsoft.com/office/drawing/2014/main" xmlns="" id="{98319A41-84CC-4CEC-97B8-12B9E5945671}"/>
            </a:ext>
          </a:extLst>
        </xdr:cNvPr>
        <xdr:cNvSpPr>
          <a:spLocks noChangeArrowheads="1"/>
        </xdr:cNvSpPr>
      </xdr:nvSpPr>
      <xdr:spPr bwMode="auto">
        <a:xfrm>
          <a:off x="3629025"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PJ</a:t>
          </a:r>
        </a:p>
      </xdr:txBody>
    </xdr:sp>
    <xdr:clientData/>
  </xdr:twoCellAnchor>
  <xdr:twoCellAnchor>
    <xdr:from>
      <xdr:col>2</xdr:col>
      <xdr:colOff>208915</xdr:colOff>
      <xdr:row>66</xdr:row>
      <xdr:rowOff>0</xdr:rowOff>
    </xdr:from>
    <xdr:to>
      <xdr:col>6</xdr:col>
      <xdr:colOff>446579</xdr:colOff>
      <xdr:row>67</xdr:row>
      <xdr:rowOff>89607</xdr:rowOff>
    </xdr:to>
    <xdr:sp macro="" textlink="">
      <xdr:nvSpPr>
        <xdr:cNvPr id="5290" name="Text Box 170">
          <a:extLst>
            <a:ext uri="{FF2B5EF4-FFF2-40B4-BE49-F238E27FC236}">
              <a16:creationId xmlns:a16="http://schemas.microsoft.com/office/drawing/2014/main" xmlns="" id="{8B027C1A-A08D-4F20-B5C2-AC6211201353}"/>
            </a:ext>
          </a:extLst>
        </xdr:cNvPr>
        <xdr:cNvSpPr txBox="1">
          <a:spLocks noChangeArrowheads="1"/>
        </xdr:cNvSpPr>
      </xdr:nvSpPr>
      <xdr:spPr bwMode="auto">
        <a:xfrm>
          <a:off x="2324100" y="10725150"/>
          <a:ext cx="2552700" cy="228600"/>
        </a:xfrm>
        <a:prstGeom prst="rect">
          <a:avLst/>
        </a:prstGeom>
        <a:noFill/>
        <a:ln w="9525">
          <a:noFill/>
          <a:miter lim="800000"/>
          <a:headEnd/>
          <a:tailEnd/>
        </a:ln>
      </xdr:spPr>
      <xdr:txBody>
        <a:bodyPr vertOverflow="clip" wrap="square" lIns="27432" tIns="22860" rIns="0" bIns="0" anchor="t" upright="1"/>
        <a:lstStyle/>
        <a:p>
          <a:pPr algn="l" rtl="0">
            <a:defRPr sz="1000"/>
          </a:pPr>
          <a:r>
            <a:rPr lang="lt-LT" sz="1000" b="0" i="0" u="none" strike="noStrike" baseline="0">
              <a:solidFill>
                <a:srgbClr val="008000"/>
              </a:solidFill>
              <a:latin typeface="Times New Roman"/>
              <a:cs typeface="Times New Roman"/>
            </a:rPr>
            <a:t>3 skirsnis: Finansai ir finansinės prognozės (1)</a:t>
          </a:r>
        </a:p>
      </xdr:txBody>
    </xdr:sp>
    <xdr:clientData/>
  </xdr:twoCellAnchor>
  <xdr:twoCellAnchor>
    <xdr:from>
      <xdr:col>5</xdr:col>
      <xdr:colOff>97155</xdr:colOff>
      <xdr:row>64</xdr:row>
      <xdr:rowOff>0</xdr:rowOff>
    </xdr:from>
    <xdr:to>
      <xdr:col>7</xdr:col>
      <xdr:colOff>97155</xdr:colOff>
      <xdr:row>66</xdr:row>
      <xdr:rowOff>101845</xdr:rowOff>
    </xdr:to>
    <xdr:sp macro="" textlink="">
      <xdr:nvSpPr>
        <xdr:cNvPr id="5291" name="AutoShape 171">
          <a:hlinkClick xmlns:r="http://schemas.openxmlformats.org/officeDocument/2006/relationships" r:id="rId1"/>
          <a:extLst>
            <a:ext uri="{FF2B5EF4-FFF2-40B4-BE49-F238E27FC236}">
              <a16:creationId xmlns:a16="http://schemas.microsoft.com/office/drawing/2014/main" xmlns="" id="{897683A6-30FD-4B00-8C02-1728A0986065}"/>
            </a:ext>
          </a:extLst>
        </xdr:cNvPr>
        <xdr:cNvSpPr>
          <a:spLocks noChangeArrowheads="1"/>
        </xdr:cNvSpPr>
      </xdr:nvSpPr>
      <xdr:spPr bwMode="auto">
        <a:xfrm>
          <a:off x="3924300" y="10439400"/>
          <a:ext cx="1162050" cy="400050"/>
        </a:xfrm>
        <a:prstGeom prst="rightArrow">
          <a:avLst>
            <a:gd name="adj1" fmla="val 48389"/>
            <a:gd name="adj2" fmla="val 83472"/>
          </a:avLst>
        </a:prstGeom>
        <a:solidFill>
          <a:srgbClr val="008000"/>
        </a:solidFill>
        <a:ln w="9525">
          <a:noFill/>
          <a:miter lim="800000"/>
          <a:headEnd/>
          <a:tailEnd/>
        </a:ln>
        <a:effectLst>
          <a:prstShdw prst="shdw17" dist="17961" dir="2700000">
            <a:srgbClr val="008000">
              <a:gamma/>
              <a:shade val="60000"/>
              <a:invGamma/>
            </a:srgbClr>
          </a:prstShdw>
        </a:effectLst>
      </xdr:spPr>
      <xdr:txBody>
        <a:bodyPr vertOverflow="clip" wrap="square" lIns="27432" tIns="22860" rIns="0" bIns="0" anchor="t" upright="1"/>
        <a:lstStyle/>
        <a:p>
          <a:pPr algn="l" rtl="0">
            <a:defRPr sz="1000"/>
          </a:pPr>
          <a:r>
            <a:rPr lang="lt-LT" sz="1000" b="1" i="0" u="none" strike="noStrike" baseline="0">
              <a:solidFill>
                <a:srgbClr val="FFFFFF"/>
              </a:solidFill>
              <a:latin typeface="Times New Roman"/>
              <a:cs typeface="Times New Roman"/>
            </a:rPr>
            <a:t>PEREITI TOLIAU</a:t>
          </a:r>
        </a:p>
      </xdr:txBody>
    </xdr:sp>
    <xdr:clientData/>
  </xdr:twoCellAnchor>
  <xdr:twoCellAnchor>
    <xdr:from>
      <xdr:col>1</xdr:col>
      <xdr:colOff>294005</xdr:colOff>
      <xdr:row>64</xdr:row>
      <xdr:rowOff>86995</xdr:rowOff>
    </xdr:from>
    <xdr:to>
      <xdr:col>1</xdr:col>
      <xdr:colOff>517504</xdr:colOff>
      <xdr:row>66</xdr:row>
      <xdr:rowOff>7850</xdr:rowOff>
    </xdr:to>
    <xdr:sp macro="" textlink="">
      <xdr:nvSpPr>
        <xdr:cNvPr id="5292" name="Oval 172">
          <a:hlinkClick xmlns:r="http://schemas.openxmlformats.org/officeDocument/2006/relationships" r:id="rId2"/>
          <a:extLst>
            <a:ext uri="{FF2B5EF4-FFF2-40B4-BE49-F238E27FC236}">
              <a16:creationId xmlns:a16="http://schemas.microsoft.com/office/drawing/2014/main" xmlns="" id="{B9D32B57-ACCA-4B9C-B0EE-DFCCA726C0A3}"/>
            </a:ext>
          </a:extLst>
        </xdr:cNvPr>
        <xdr:cNvSpPr>
          <a:spLocks noChangeArrowheads="1"/>
        </xdr:cNvSpPr>
      </xdr:nvSpPr>
      <xdr:spPr bwMode="auto">
        <a:xfrm>
          <a:off x="1809750" y="105441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1</a:t>
          </a:r>
        </a:p>
      </xdr:txBody>
    </xdr:sp>
    <xdr:clientData/>
  </xdr:twoCellAnchor>
  <xdr:twoCellAnchor>
    <xdr:from>
      <xdr:col>1</xdr:col>
      <xdr:colOff>562610</xdr:colOff>
      <xdr:row>64</xdr:row>
      <xdr:rowOff>86995</xdr:rowOff>
    </xdr:from>
    <xdr:to>
      <xdr:col>2</xdr:col>
      <xdr:colOff>205444</xdr:colOff>
      <xdr:row>66</xdr:row>
      <xdr:rowOff>7850</xdr:rowOff>
    </xdr:to>
    <xdr:sp macro="" textlink="">
      <xdr:nvSpPr>
        <xdr:cNvPr id="5293" name="Oval 173">
          <a:hlinkClick xmlns:r="http://schemas.openxmlformats.org/officeDocument/2006/relationships" r:id="rId3"/>
          <a:extLst>
            <a:ext uri="{FF2B5EF4-FFF2-40B4-BE49-F238E27FC236}">
              <a16:creationId xmlns:a16="http://schemas.microsoft.com/office/drawing/2014/main" xmlns="" id="{1943CCE3-CF63-47DD-B3FB-42362E416145}"/>
            </a:ext>
          </a:extLst>
        </xdr:cNvPr>
        <xdr:cNvSpPr>
          <a:spLocks noChangeArrowheads="1"/>
        </xdr:cNvSpPr>
      </xdr:nvSpPr>
      <xdr:spPr bwMode="auto">
        <a:xfrm>
          <a:off x="2066925" y="105441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2</a:t>
          </a:r>
        </a:p>
      </xdr:txBody>
    </xdr:sp>
    <xdr:clientData/>
  </xdr:twoCellAnchor>
  <xdr:twoCellAnchor>
    <xdr:from>
      <xdr:col>2</xdr:col>
      <xdr:colOff>208915</xdr:colOff>
      <xdr:row>64</xdr:row>
      <xdr:rowOff>86995</xdr:rowOff>
    </xdr:from>
    <xdr:to>
      <xdr:col>2</xdr:col>
      <xdr:colOff>463757</xdr:colOff>
      <xdr:row>66</xdr:row>
      <xdr:rowOff>7850</xdr:rowOff>
    </xdr:to>
    <xdr:sp macro="" textlink="">
      <xdr:nvSpPr>
        <xdr:cNvPr id="5294" name="Oval 174">
          <a:extLst>
            <a:ext uri="{FF2B5EF4-FFF2-40B4-BE49-F238E27FC236}">
              <a16:creationId xmlns:a16="http://schemas.microsoft.com/office/drawing/2014/main" xmlns="" id="{5A73464D-6F02-449E-B67F-A5249A7B7153}"/>
            </a:ext>
          </a:extLst>
        </xdr:cNvPr>
        <xdr:cNvSpPr>
          <a:spLocks noChangeArrowheads="1"/>
        </xdr:cNvSpPr>
      </xdr:nvSpPr>
      <xdr:spPr bwMode="auto">
        <a:xfrm>
          <a:off x="2324100" y="10544175"/>
          <a:ext cx="238125" cy="200025"/>
        </a:xfrm>
        <a:prstGeom prst="ellipse">
          <a:avLst/>
        </a:prstGeom>
        <a:solidFill>
          <a:srgbClr val="008000"/>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FFFFFF"/>
              </a:solidFill>
              <a:latin typeface="Times New Roman"/>
              <a:cs typeface="Times New Roman"/>
            </a:rPr>
            <a:t>3-1</a:t>
          </a:r>
        </a:p>
      </xdr:txBody>
    </xdr:sp>
    <xdr:clientData/>
  </xdr:twoCellAnchor>
  <xdr:twoCellAnchor>
    <xdr:from>
      <xdr:col>2</xdr:col>
      <xdr:colOff>506095</xdr:colOff>
      <xdr:row>64</xdr:row>
      <xdr:rowOff>86995</xdr:rowOff>
    </xdr:from>
    <xdr:to>
      <xdr:col>3</xdr:col>
      <xdr:colOff>151211</xdr:colOff>
      <xdr:row>66</xdr:row>
      <xdr:rowOff>7850</xdr:rowOff>
    </xdr:to>
    <xdr:sp macro="" textlink="">
      <xdr:nvSpPr>
        <xdr:cNvPr id="5295" name="Oval 175">
          <a:hlinkClick xmlns:r="http://schemas.openxmlformats.org/officeDocument/2006/relationships" r:id="rId1"/>
          <a:extLst>
            <a:ext uri="{FF2B5EF4-FFF2-40B4-BE49-F238E27FC236}">
              <a16:creationId xmlns:a16="http://schemas.microsoft.com/office/drawing/2014/main" xmlns="" id="{B7464833-1B5C-45A5-AC6E-E96432F13256}"/>
            </a:ext>
          </a:extLst>
        </xdr:cNvPr>
        <xdr:cNvSpPr>
          <a:spLocks noChangeArrowheads="1"/>
        </xdr:cNvSpPr>
      </xdr:nvSpPr>
      <xdr:spPr bwMode="auto">
        <a:xfrm>
          <a:off x="2590800" y="105441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3-2</a:t>
          </a:r>
        </a:p>
      </xdr:txBody>
    </xdr:sp>
    <xdr:clientData/>
  </xdr:twoCellAnchor>
  <xdr:twoCellAnchor>
    <xdr:from>
      <xdr:col>3</xdr:col>
      <xdr:colOff>159385</xdr:colOff>
      <xdr:row>64</xdr:row>
      <xdr:rowOff>86995</xdr:rowOff>
    </xdr:from>
    <xdr:to>
      <xdr:col>3</xdr:col>
      <xdr:colOff>401442</xdr:colOff>
      <xdr:row>66</xdr:row>
      <xdr:rowOff>7850</xdr:rowOff>
    </xdr:to>
    <xdr:sp macro="" textlink="">
      <xdr:nvSpPr>
        <xdr:cNvPr id="5296" name="Oval 176">
          <a:hlinkClick xmlns:r="http://schemas.openxmlformats.org/officeDocument/2006/relationships" r:id="rId4"/>
          <a:extLst>
            <a:ext uri="{FF2B5EF4-FFF2-40B4-BE49-F238E27FC236}">
              <a16:creationId xmlns:a16="http://schemas.microsoft.com/office/drawing/2014/main" xmlns="" id="{1084C849-DCD7-459C-88E7-10CEDA61C315}"/>
            </a:ext>
          </a:extLst>
        </xdr:cNvPr>
        <xdr:cNvSpPr>
          <a:spLocks noChangeArrowheads="1"/>
        </xdr:cNvSpPr>
      </xdr:nvSpPr>
      <xdr:spPr bwMode="auto">
        <a:xfrm>
          <a:off x="2847975" y="105441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A</a:t>
          </a:r>
        </a:p>
      </xdr:txBody>
    </xdr:sp>
    <xdr:clientData/>
  </xdr:twoCellAnchor>
  <xdr:twoCellAnchor>
    <xdr:from>
      <xdr:col>3</xdr:col>
      <xdr:colOff>418465</xdr:colOff>
      <xdr:row>64</xdr:row>
      <xdr:rowOff>86995</xdr:rowOff>
    </xdr:from>
    <xdr:to>
      <xdr:col>4</xdr:col>
      <xdr:colOff>82025</xdr:colOff>
      <xdr:row>66</xdr:row>
      <xdr:rowOff>7850</xdr:rowOff>
    </xdr:to>
    <xdr:sp macro="" textlink="">
      <xdr:nvSpPr>
        <xdr:cNvPr id="5297" name="Oval 177">
          <a:hlinkClick xmlns:r="http://schemas.openxmlformats.org/officeDocument/2006/relationships" r:id="rId5"/>
          <a:extLst>
            <a:ext uri="{FF2B5EF4-FFF2-40B4-BE49-F238E27FC236}">
              <a16:creationId xmlns:a16="http://schemas.microsoft.com/office/drawing/2014/main" xmlns="" id="{D8C8FA1F-6B7B-4C37-A4BE-1FF74C16D92E}"/>
            </a:ext>
          </a:extLst>
        </xdr:cNvPr>
        <xdr:cNvSpPr>
          <a:spLocks noChangeArrowheads="1"/>
        </xdr:cNvSpPr>
      </xdr:nvSpPr>
      <xdr:spPr bwMode="auto">
        <a:xfrm>
          <a:off x="3105150" y="105441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B</a:t>
          </a:r>
        </a:p>
      </xdr:txBody>
    </xdr:sp>
    <xdr:clientData/>
  </xdr:twoCellAnchor>
  <xdr:twoCellAnchor>
    <xdr:from>
      <xdr:col>0</xdr:col>
      <xdr:colOff>412750</xdr:colOff>
      <xdr:row>64</xdr:row>
      <xdr:rowOff>0</xdr:rowOff>
    </xdr:from>
    <xdr:to>
      <xdr:col>1</xdr:col>
      <xdr:colOff>695</xdr:colOff>
      <xdr:row>66</xdr:row>
      <xdr:rowOff>101845</xdr:rowOff>
    </xdr:to>
    <xdr:sp macro="" textlink="">
      <xdr:nvSpPr>
        <xdr:cNvPr id="5298" name="AutoShape 178">
          <a:hlinkClick xmlns:r="http://schemas.openxmlformats.org/officeDocument/2006/relationships" r:id="rId3"/>
          <a:extLst>
            <a:ext uri="{FF2B5EF4-FFF2-40B4-BE49-F238E27FC236}">
              <a16:creationId xmlns:a16="http://schemas.microsoft.com/office/drawing/2014/main" xmlns="" id="{7D8E537C-598F-42DE-A40D-DDDF6543FCE2}"/>
            </a:ext>
          </a:extLst>
        </xdr:cNvPr>
        <xdr:cNvSpPr>
          <a:spLocks noChangeArrowheads="1"/>
        </xdr:cNvSpPr>
      </xdr:nvSpPr>
      <xdr:spPr bwMode="auto">
        <a:xfrm>
          <a:off x="409575" y="10439400"/>
          <a:ext cx="1085850" cy="400050"/>
        </a:xfrm>
        <a:prstGeom prst="leftArrow">
          <a:avLst>
            <a:gd name="adj1" fmla="val 47620"/>
            <a:gd name="adj2" fmla="val 77282"/>
          </a:avLst>
        </a:prstGeom>
        <a:solidFill>
          <a:srgbClr val="008000"/>
        </a:solidFill>
        <a:ln w="9525" algn="ctr">
          <a:noFill/>
          <a:miter lim="800000"/>
          <a:headEnd/>
          <a:tailEnd/>
        </a:ln>
        <a:effectLst>
          <a:prstShdw prst="shdw17" dist="17961" dir="2700000">
            <a:srgbClr val="008000">
              <a:gamma/>
              <a:shade val="60000"/>
              <a:invGamma/>
            </a:srgbClr>
          </a:prstShdw>
        </a:effectLst>
      </xdr:spPr>
      <xdr:txBody>
        <a:bodyPr vertOverflow="clip" wrap="square" lIns="0" tIns="22860" rIns="27432" bIns="22860" anchor="ctr" upright="1"/>
        <a:lstStyle/>
        <a:p>
          <a:pPr algn="r" rtl="0">
            <a:defRPr sz="1000"/>
          </a:pPr>
          <a:r>
            <a:rPr lang="lt-LT" sz="1000" b="1" i="0" u="none" strike="noStrike" baseline="0">
              <a:solidFill>
                <a:srgbClr val="FFFFFF"/>
              </a:solidFill>
              <a:latin typeface="Times New Roman"/>
              <a:cs typeface="Times New Roman"/>
            </a:rPr>
            <a:t>GRĮŽTI ATGAL</a:t>
          </a:r>
        </a:p>
      </xdr:txBody>
    </xdr:sp>
    <xdr:clientData/>
  </xdr:twoCellAnchor>
  <xdr:twoCellAnchor>
    <xdr:from>
      <xdr:col>1</xdr:col>
      <xdr:colOff>37465</xdr:colOff>
      <xdr:row>64</xdr:row>
      <xdr:rowOff>86995</xdr:rowOff>
    </xdr:from>
    <xdr:to>
      <xdr:col>1</xdr:col>
      <xdr:colOff>266065</xdr:colOff>
      <xdr:row>66</xdr:row>
      <xdr:rowOff>7850</xdr:rowOff>
    </xdr:to>
    <xdr:sp macro="" textlink="">
      <xdr:nvSpPr>
        <xdr:cNvPr id="5299" name="Oval 179">
          <a:hlinkClick xmlns:r="http://schemas.openxmlformats.org/officeDocument/2006/relationships" r:id="rId6"/>
          <a:extLst>
            <a:ext uri="{FF2B5EF4-FFF2-40B4-BE49-F238E27FC236}">
              <a16:creationId xmlns:a16="http://schemas.microsoft.com/office/drawing/2014/main" xmlns="" id="{D771AB30-7DE2-40E2-B547-FDDFDAC61837}"/>
            </a:ext>
          </a:extLst>
        </xdr:cNvPr>
        <xdr:cNvSpPr>
          <a:spLocks noChangeArrowheads="1"/>
        </xdr:cNvSpPr>
      </xdr:nvSpPr>
      <xdr:spPr bwMode="auto">
        <a:xfrm>
          <a:off x="1552575" y="105441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T</a:t>
          </a:r>
        </a:p>
      </xdr:txBody>
    </xdr:sp>
    <xdr:clientData/>
  </xdr:twoCellAnchor>
  <xdr:twoCellAnchor>
    <xdr:from>
      <xdr:col>4</xdr:col>
      <xdr:colOff>106680</xdr:colOff>
      <xdr:row>64</xdr:row>
      <xdr:rowOff>86995</xdr:rowOff>
    </xdr:from>
    <xdr:to>
      <xdr:col>4</xdr:col>
      <xdr:colOff>335215</xdr:colOff>
      <xdr:row>66</xdr:row>
      <xdr:rowOff>7850</xdr:rowOff>
    </xdr:to>
    <xdr:sp macro="" textlink="">
      <xdr:nvSpPr>
        <xdr:cNvPr id="5300" name="Oval 180">
          <a:hlinkClick xmlns:r="http://schemas.openxmlformats.org/officeDocument/2006/relationships" r:id="rId7"/>
          <a:extLst>
            <a:ext uri="{FF2B5EF4-FFF2-40B4-BE49-F238E27FC236}">
              <a16:creationId xmlns:a16="http://schemas.microsoft.com/office/drawing/2014/main" xmlns="" id="{892473B8-3FEC-4A38-9F08-940B9A82593D}"/>
            </a:ext>
          </a:extLst>
        </xdr:cNvPr>
        <xdr:cNvSpPr>
          <a:spLocks noChangeArrowheads="1"/>
        </xdr:cNvSpPr>
      </xdr:nvSpPr>
      <xdr:spPr bwMode="auto">
        <a:xfrm>
          <a:off x="3362325" y="105441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PF</a:t>
          </a:r>
        </a:p>
      </xdr:txBody>
    </xdr:sp>
    <xdr:clientData/>
  </xdr:twoCellAnchor>
  <xdr:twoCellAnchor>
    <xdr:from>
      <xdr:col>4</xdr:col>
      <xdr:colOff>372110</xdr:colOff>
      <xdr:row>64</xdr:row>
      <xdr:rowOff>86995</xdr:rowOff>
    </xdr:from>
    <xdr:to>
      <xdr:col>5</xdr:col>
      <xdr:colOff>2268</xdr:colOff>
      <xdr:row>66</xdr:row>
      <xdr:rowOff>7850</xdr:rowOff>
    </xdr:to>
    <xdr:sp macro="" textlink="">
      <xdr:nvSpPr>
        <xdr:cNvPr id="5301" name="Oval 181">
          <a:hlinkClick xmlns:r="http://schemas.openxmlformats.org/officeDocument/2006/relationships" r:id="rId8"/>
          <a:extLst>
            <a:ext uri="{FF2B5EF4-FFF2-40B4-BE49-F238E27FC236}">
              <a16:creationId xmlns:a16="http://schemas.microsoft.com/office/drawing/2014/main" xmlns="" id="{05A2779A-5F7E-4C24-802A-359C253037F0}"/>
            </a:ext>
          </a:extLst>
        </xdr:cNvPr>
        <xdr:cNvSpPr>
          <a:spLocks noChangeArrowheads="1"/>
        </xdr:cNvSpPr>
      </xdr:nvSpPr>
      <xdr:spPr bwMode="auto">
        <a:xfrm>
          <a:off x="3629025" y="105441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PJ</a:t>
          </a:r>
        </a:p>
      </xdr:txBody>
    </xdr:sp>
    <xdr:clientData/>
  </xdr:twoCellAnchor>
  <xdr:twoCellAnchor>
    <xdr:from>
      <xdr:col>34</xdr:col>
      <xdr:colOff>27940</xdr:colOff>
      <xdr:row>56</xdr:row>
      <xdr:rowOff>34925</xdr:rowOff>
    </xdr:from>
    <xdr:to>
      <xdr:col>38</xdr:col>
      <xdr:colOff>261669</xdr:colOff>
      <xdr:row>62</xdr:row>
      <xdr:rowOff>6473</xdr:rowOff>
    </xdr:to>
    <xdr:sp macro="" textlink="">
      <xdr:nvSpPr>
        <xdr:cNvPr id="5328" name="Text Box 155">
          <a:extLst>
            <a:ext uri="{FF2B5EF4-FFF2-40B4-BE49-F238E27FC236}">
              <a16:creationId xmlns:a16="http://schemas.microsoft.com/office/drawing/2014/main" xmlns="" id="{00DF7683-0AAD-4846-B7FB-78F0991BC3C8}"/>
            </a:ext>
          </a:extLst>
        </xdr:cNvPr>
        <xdr:cNvSpPr txBox="1">
          <a:spLocks noChangeArrowheads="1"/>
        </xdr:cNvSpPr>
      </xdr:nvSpPr>
      <xdr:spPr bwMode="auto">
        <a:xfrm>
          <a:off x="5629275" y="9467850"/>
          <a:ext cx="2047875" cy="828675"/>
        </a:xfrm>
        <a:prstGeom prst="rect">
          <a:avLst/>
        </a:prstGeom>
        <a:noFill/>
        <a:ln>
          <a:noFill/>
        </a:ln>
        <a:extLst/>
      </xdr:spPr>
      <xdr:txBody>
        <a:bodyPr vertOverflow="clip" wrap="square" lIns="27432" tIns="22860" rIns="0" bIns="0" anchor="t"/>
        <a:lstStyle/>
        <a:p>
          <a:pPr algn="l" rtl="0">
            <a:defRPr sz="1000"/>
          </a:pPr>
          <a:r>
            <a:rPr lang="lt-LT" sz="800" b="0" i="0" u="none" strike="noStrike" baseline="0">
              <a:solidFill>
                <a:srgbClr val="3333CC"/>
              </a:solidFill>
              <a:latin typeface="Arial"/>
              <a:cs typeface="Arial"/>
            </a:rPr>
            <a:t>Nurodykite, kokiam turtui skaičiavote nusidėvėjimą, kokią nusidėvėjimo trukmę pasirinkote, kokį nusidėvėjimo metodą naudojote.</a:t>
          </a:r>
          <a:endParaRPr lang="lt-LT">
            <a:solidFill>
              <a:srgbClr val="3333CC"/>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256540</xdr:colOff>
      <xdr:row>2</xdr:row>
      <xdr:rowOff>28575</xdr:rowOff>
    </xdr:from>
    <xdr:to>
      <xdr:col>6</xdr:col>
      <xdr:colOff>74815</xdr:colOff>
      <xdr:row>3</xdr:row>
      <xdr:rowOff>54060</xdr:rowOff>
    </xdr:to>
    <xdr:sp macro="" textlink="">
      <xdr:nvSpPr>
        <xdr:cNvPr id="7195" name="Text Box 27">
          <a:extLst>
            <a:ext uri="{FF2B5EF4-FFF2-40B4-BE49-F238E27FC236}">
              <a16:creationId xmlns:a16="http://schemas.microsoft.com/office/drawing/2014/main" xmlns="" id="{426CF860-C81B-4F9C-8955-7445CB1025FD}"/>
            </a:ext>
          </a:extLst>
        </xdr:cNvPr>
        <xdr:cNvSpPr txBox="1">
          <a:spLocks noChangeArrowheads="1"/>
        </xdr:cNvSpPr>
      </xdr:nvSpPr>
      <xdr:spPr bwMode="auto">
        <a:xfrm>
          <a:off x="2571750" y="314325"/>
          <a:ext cx="2486025" cy="276225"/>
        </a:xfrm>
        <a:prstGeom prst="rect">
          <a:avLst/>
        </a:prstGeom>
        <a:noFill/>
        <a:ln w="9525">
          <a:noFill/>
          <a:miter lim="800000"/>
          <a:headEnd/>
          <a:tailEnd/>
        </a:ln>
      </xdr:spPr>
      <xdr:txBody>
        <a:bodyPr vertOverflow="clip" wrap="square" lIns="27432" tIns="22860" rIns="0" bIns="0" anchor="t" upright="1"/>
        <a:lstStyle/>
        <a:p>
          <a:pPr algn="l" rtl="0">
            <a:defRPr sz="1000"/>
          </a:pPr>
          <a:r>
            <a:rPr lang="lt-LT" sz="1000" b="0" i="0" u="none" strike="noStrike" baseline="0">
              <a:solidFill>
                <a:srgbClr val="008000"/>
              </a:solidFill>
              <a:latin typeface="Times New Roman"/>
              <a:cs typeface="Times New Roman"/>
            </a:rPr>
            <a:t>3 skirsnis: Finansai ir finansinės prognozės (2)</a:t>
          </a:r>
        </a:p>
      </xdr:txBody>
    </xdr:sp>
    <xdr:clientData/>
  </xdr:twoCellAnchor>
  <xdr:twoCellAnchor>
    <xdr:from>
      <xdr:col>8</xdr:col>
      <xdr:colOff>47625</xdr:colOff>
      <xdr:row>28</xdr:row>
      <xdr:rowOff>0</xdr:rowOff>
    </xdr:from>
    <xdr:to>
      <xdr:col>13</xdr:col>
      <xdr:colOff>0</xdr:colOff>
      <xdr:row>49</xdr:row>
      <xdr:rowOff>85725</xdr:rowOff>
    </xdr:to>
    <xdr:graphicFrame macro="">
      <xdr:nvGraphicFramePr>
        <xdr:cNvPr id="573816" name="Chart 1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12700</xdr:colOff>
      <xdr:row>0</xdr:row>
      <xdr:rowOff>0</xdr:rowOff>
    </xdr:from>
    <xdr:to>
      <xdr:col>6</xdr:col>
      <xdr:colOff>115863</xdr:colOff>
      <xdr:row>2</xdr:row>
      <xdr:rowOff>114409</xdr:rowOff>
    </xdr:to>
    <xdr:sp macro="" textlink="">
      <xdr:nvSpPr>
        <xdr:cNvPr id="7280" name="AutoShape 112">
          <a:hlinkClick xmlns:r="http://schemas.openxmlformats.org/officeDocument/2006/relationships" r:id="rId2"/>
          <a:extLst>
            <a:ext uri="{FF2B5EF4-FFF2-40B4-BE49-F238E27FC236}">
              <a16:creationId xmlns:a16="http://schemas.microsoft.com/office/drawing/2014/main" xmlns="" id="{0DE40A07-0DA1-418C-A7FE-40C2754A402B}"/>
            </a:ext>
          </a:extLst>
        </xdr:cNvPr>
        <xdr:cNvSpPr>
          <a:spLocks noChangeArrowheads="1"/>
        </xdr:cNvSpPr>
      </xdr:nvSpPr>
      <xdr:spPr bwMode="auto">
        <a:xfrm>
          <a:off x="3924300" y="0"/>
          <a:ext cx="1162050" cy="400050"/>
        </a:xfrm>
        <a:prstGeom prst="rightArrow">
          <a:avLst>
            <a:gd name="adj1" fmla="val 48389"/>
            <a:gd name="adj2" fmla="val 83472"/>
          </a:avLst>
        </a:prstGeom>
        <a:solidFill>
          <a:srgbClr val="008000"/>
        </a:solidFill>
        <a:ln w="9525">
          <a:noFill/>
          <a:miter lim="800000"/>
          <a:headEnd/>
          <a:tailEnd/>
        </a:ln>
        <a:effectLst>
          <a:prstShdw prst="shdw17" dist="17961" dir="2700000">
            <a:srgbClr val="008000">
              <a:gamma/>
              <a:shade val="60000"/>
              <a:invGamma/>
            </a:srgbClr>
          </a:prstShdw>
        </a:effectLst>
      </xdr:spPr>
      <xdr:txBody>
        <a:bodyPr vertOverflow="clip" wrap="square" lIns="27432" tIns="22860" rIns="0" bIns="0" anchor="t" upright="1"/>
        <a:lstStyle/>
        <a:p>
          <a:pPr algn="l" rtl="0">
            <a:defRPr sz="1000"/>
          </a:pPr>
          <a:r>
            <a:rPr lang="lt-LT" sz="1000" b="1" i="0" u="none" strike="noStrike" baseline="0">
              <a:solidFill>
                <a:srgbClr val="FFFFFF"/>
              </a:solidFill>
              <a:latin typeface="Times New Roman"/>
              <a:cs typeface="Times New Roman"/>
            </a:rPr>
            <a:t>PEREITI TOLIAU</a:t>
          </a:r>
        </a:p>
      </xdr:txBody>
    </xdr:sp>
    <xdr:clientData/>
  </xdr:twoCellAnchor>
  <xdr:twoCellAnchor>
    <xdr:from>
      <xdr:col>0</xdr:col>
      <xdr:colOff>1805305</xdr:colOff>
      <xdr:row>0</xdr:row>
      <xdr:rowOff>93345</xdr:rowOff>
    </xdr:from>
    <xdr:to>
      <xdr:col>0</xdr:col>
      <xdr:colOff>2062445</xdr:colOff>
      <xdr:row>2</xdr:row>
      <xdr:rowOff>20024</xdr:rowOff>
    </xdr:to>
    <xdr:sp macro="" textlink="">
      <xdr:nvSpPr>
        <xdr:cNvPr id="7281" name="Oval 113">
          <a:hlinkClick xmlns:r="http://schemas.openxmlformats.org/officeDocument/2006/relationships" r:id="rId3"/>
          <a:extLst>
            <a:ext uri="{FF2B5EF4-FFF2-40B4-BE49-F238E27FC236}">
              <a16:creationId xmlns:a16="http://schemas.microsoft.com/office/drawing/2014/main" xmlns="" id="{FEDC042C-AD57-4B5B-8639-72D98A8FB6BD}"/>
            </a:ext>
          </a:extLst>
        </xdr:cNvPr>
        <xdr:cNvSpPr>
          <a:spLocks noChangeArrowheads="1"/>
        </xdr:cNvSpPr>
      </xdr:nvSpPr>
      <xdr:spPr bwMode="auto">
        <a:xfrm>
          <a:off x="1809750" y="1047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1</a:t>
          </a:r>
        </a:p>
      </xdr:txBody>
    </xdr:sp>
    <xdr:clientData/>
  </xdr:twoCellAnchor>
  <xdr:twoCellAnchor>
    <xdr:from>
      <xdr:col>0</xdr:col>
      <xdr:colOff>2086609</xdr:colOff>
      <xdr:row>0</xdr:row>
      <xdr:rowOff>93345</xdr:rowOff>
    </xdr:from>
    <xdr:to>
      <xdr:col>1</xdr:col>
      <xdr:colOff>15885</xdr:colOff>
      <xdr:row>2</xdr:row>
      <xdr:rowOff>23045</xdr:rowOff>
    </xdr:to>
    <xdr:sp macro="" textlink="">
      <xdr:nvSpPr>
        <xdr:cNvPr id="7282" name="Oval 114">
          <a:hlinkClick xmlns:r="http://schemas.openxmlformats.org/officeDocument/2006/relationships" r:id="rId4"/>
          <a:extLst>
            <a:ext uri="{FF2B5EF4-FFF2-40B4-BE49-F238E27FC236}">
              <a16:creationId xmlns:a16="http://schemas.microsoft.com/office/drawing/2014/main" xmlns="" id="{5E1398FA-12E4-43D9-9922-A1A80C44D00D}"/>
            </a:ext>
          </a:extLst>
        </xdr:cNvPr>
        <xdr:cNvSpPr>
          <a:spLocks noChangeArrowheads="1"/>
        </xdr:cNvSpPr>
      </xdr:nvSpPr>
      <xdr:spPr bwMode="auto">
        <a:xfrm>
          <a:off x="2080259" y="93345"/>
          <a:ext cx="216323" cy="22415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2</a:t>
          </a:r>
        </a:p>
      </xdr:txBody>
    </xdr:sp>
    <xdr:clientData/>
  </xdr:twoCellAnchor>
  <xdr:twoCellAnchor>
    <xdr:from>
      <xdr:col>0</xdr:col>
      <xdr:colOff>2317115</xdr:colOff>
      <xdr:row>0</xdr:row>
      <xdr:rowOff>93345</xdr:rowOff>
    </xdr:from>
    <xdr:to>
      <xdr:col>1</xdr:col>
      <xdr:colOff>253189</xdr:colOff>
      <xdr:row>2</xdr:row>
      <xdr:rowOff>20024</xdr:rowOff>
    </xdr:to>
    <xdr:sp macro="" textlink="">
      <xdr:nvSpPr>
        <xdr:cNvPr id="7283" name="Oval 115">
          <a:hlinkClick xmlns:r="http://schemas.openxmlformats.org/officeDocument/2006/relationships" r:id="rId5"/>
          <a:extLst>
            <a:ext uri="{FF2B5EF4-FFF2-40B4-BE49-F238E27FC236}">
              <a16:creationId xmlns:a16="http://schemas.microsoft.com/office/drawing/2014/main" xmlns="" id="{D5FE1F90-83C8-4B2E-8C70-F22571B4224D}"/>
            </a:ext>
          </a:extLst>
        </xdr:cNvPr>
        <xdr:cNvSpPr>
          <a:spLocks noChangeArrowheads="1"/>
        </xdr:cNvSpPr>
      </xdr:nvSpPr>
      <xdr:spPr bwMode="auto">
        <a:xfrm>
          <a:off x="2324100"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3-1</a:t>
          </a:r>
        </a:p>
      </xdr:txBody>
    </xdr:sp>
    <xdr:clientData/>
  </xdr:twoCellAnchor>
  <xdr:twoCellAnchor>
    <xdr:from>
      <xdr:col>1</xdr:col>
      <xdr:colOff>272415</xdr:colOff>
      <xdr:row>0</xdr:row>
      <xdr:rowOff>93345</xdr:rowOff>
    </xdr:from>
    <xdr:to>
      <xdr:col>1</xdr:col>
      <xdr:colOff>508516</xdr:colOff>
      <xdr:row>2</xdr:row>
      <xdr:rowOff>20024</xdr:rowOff>
    </xdr:to>
    <xdr:sp macro="" textlink="">
      <xdr:nvSpPr>
        <xdr:cNvPr id="7284" name="Oval 116">
          <a:extLst>
            <a:ext uri="{FF2B5EF4-FFF2-40B4-BE49-F238E27FC236}">
              <a16:creationId xmlns:a16="http://schemas.microsoft.com/office/drawing/2014/main" xmlns="" id="{79EEB014-EDD3-49A3-9AD8-1FBDB60B8A34}"/>
            </a:ext>
          </a:extLst>
        </xdr:cNvPr>
        <xdr:cNvSpPr>
          <a:spLocks noChangeArrowheads="1"/>
        </xdr:cNvSpPr>
      </xdr:nvSpPr>
      <xdr:spPr bwMode="auto">
        <a:xfrm>
          <a:off x="2590800" y="104775"/>
          <a:ext cx="238125" cy="200025"/>
        </a:xfrm>
        <a:prstGeom prst="ellipse">
          <a:avLst/>
        </a:prstGeom>
        <a:solidFill>
          <a:srgbClr val="008000"/>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FFFFFF"/>
              </a:solidFill>
              <a:latin typeface="Times New Roman"/>
              <a:cs typeface="Times New Roman"/>
            </a:rPr>
            <a:t>3-2</a:t>
          </a:r>
        </a:p>
      </xdr:txBody>
    </xdr:sp>
    <xdr:clientData/>
  </xdr:twoCellAnchor>
  <xdr:twoCellAnchor>
    <xdr:from>
      <xdr:col>1</xdr:col>
      <xdr:colOff>513080</xdr:colOff>
      <xdr:row>0</xdr:row>
      <xdr:rowOff>93345</xdr:rowOff>
    </xdr:from>
    <xdr:to>
      <xdr:col>2</xdr:col>
      <xdr:colOff>221713</xdr:colOff>
      <xdr:row>2</xdr:row>
      <xdr:rowOff>20024</xdr:rowOff>
    </xdr:to>
    <xdr:sp macro="" textlink="">
      <xdr:nvSpPr>
        <xdr:cNvPr id="7285" name="Oval 117">
          <a:hlinkClick xmlns:r="http://schemas.openxmlformats.org/officeDocument/2006/relationships" r:id="rId2"/>
          <a:extLst>
            <a:ext uri="{FF2B5EF4-FFF2-40B4-BE49-F238E27FC236}">
              <a16:creationId xmlns:a16="http://schemas.microsoft.com/office/drawing/2014/main" xmlns="" id="{3FFF0B30-1AA3-4C0C-94E3-C77A0FC74A6E}"/>
            </a:ext>
          </a:extLst>
        </xdr:cNvPr>
        <xdr:cNvSpPr>
          <a:spLocks noChangeArrowheads="1"/>
        </xdr:cNvSpPr>
      </xdr:nvSpPr>
      <xdr:spPr bwMode="auto">
        <a:xfrm>
          <a:off x="2847975"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A</a:t>
          </a:r>
        </a:p>
      </xdr:txBody>
    </xdr:sp>
    <xdr:clientData/>
  </xdr:twoCellAnchor>
  <xdr:twoCellAnchor>
    <xdr:from>
      <xdr:col>2</xdr:col>
      <xdr:colOff>253365</xdr:colOff>
      <xdr:row>0</xdr:row>
      <xdr:rowOff>93345</xdr:rowOff>
    </xdr:from>
    <xdr:to>
      <xdr:col>2</xdr:col>
      <xdr:colOff>485685</xdr:colOff>
      <xdr:row>2</xdr:row>
      <xdr:rowOff>20024</xdr:rowOff>
    </xdr:to>
    <xdr:sp macro="" textlink="">
      <xdr:nvSpPr>
        <xdr:cNvPr id="7286" name="Oval 118">
          <a:hlinkClick xmlns:r="http://schemas.openxmlformats.org/officeDocument/2006/relationships" r:id="rId6"/>
          <a:extLst>
            <a:ext uri="{FF2B5EF4-FFF2-40B4-BE49-F238E27FC236}">
              <a16:creationId xmlns:a16="http://schemas.microsoft.com/office/drawing/2014/main" xmlns="" id="{273AF799-F68B-4D67-963B-013D79C9729B}"/>
            </a:ext>
          </a:extLst>
        </xdr:cNvPr>
        <xdr:cNvSpPr>
          <a:spLocks noChangeArrowheads="1"/>
        </xdr:cNvSpPr>
      </xdr:nvSpPr>
      <xdr:spPr bwMode="auto">
        <a:xfrm>
          <a:off x="3105150"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B</a:t>
          </a:r>
        </a:p>
      </xdr:txBody>
    </xdr:sp>
    <xdr:clientData/>
  </xdr:twoCellAnchor>
  <xdr:twoCellAnchor>
    <xdr:from>
      <xdr:col>0</xdr:col>
      <xdr:colOff>412115</xdr:colOff>
      <xdr:row>0</xdr:row>
      <xdr:rowOff>0</xdr:rowOff>
    </xdr:from>
    <xdr:to>
      <xdr:col>0</xdr:col>
      <xdr:colOff>1492443</xdr:colOff>
      <xdr:row>2</xdr:row>
      <xdr:rowOff>114409</xdr:rowOff>
    </xdr:to>
    <xdr:sp macro="" textlink="">
      <xdr:nvSpPr>
        <xdr:cNvPr id="7287" name="AutoShape 119">
          <a:hlinkClick xmlns:r="http://schemas.openxmlformats.org/officeDocument/2006/relationships" r:id="rId5"/>
          <a:extLst>
            <a:ext uri="{FF2B5EF4-FFF2-40B4-BE49-F238E27FC236}">
              <a16:creationId xmlns:a16="http://schemas.microsoft.com/office/drawing/2014/main" xmlns="" id="{AE897671-08B2-4755-AD9B-BCAE8FDF5346}"/>
            </a:ext>
          </a:extLst>
        </xdr:cNvPr>
        <xdr:cNvSpPr>
          <a:spLocks noChangeArrowheads="1"/>
        </xdr:cNvSpPr>
      </xdr:nvSpPr>
      <xdr:spPr bwMode="auto">
        <a:xfrm>
          <a:off x="409575" y="0"/>
          <a:ext cx="1085850" cy="400050"/>
        </a:xfrm>
        <a:prstGeom prst="leftArrow">
          <a:avLst>
            <a:gd name="adj1" fmla="val 47620"/>
            <a:gd name="adj2" fmla="val 77282"/>
          </a:avLst>
        </a:prstGeom>
        <a:solidFill>
          <a:srgbClr val="008000"/>
        </a:solidFill>
        <a:ln w="9525" algn="ctr">
          <a:noFill/>
          <a:miter lim="800000"/>
          <a:headEnd/>
          <a:tailEnd/>
        </a:ln>
        <a:effectLst>
          <a:prstShdw prst="shdw17" dist="17961" dir="2700000">
            <a:srgbClr val="008000">
              <a:gamma/>
              <a:shade val="60000"/>
              <a:invGamma/>
            </a:srgbClr>
          </a:prstShdw>
        </a:effectLst>
      </xdr:spPr>
      <xdr:txBody>
        <a:bodyPr vertOverflow="clip" wrap="square" lIns="0" tIns="22860" rIns="27432" bIns="22860" anchor="ctr" upright="1"/>
        <a:lstStyle/>
        <a:p>
          <a:pPr algn="r" rtl="0">
            <a:defRPr sz="1000"/>
          </a:pPr>
          <a:r>
            <a:rPr lang="lt-LT" sz="1000" b="1" i="0" u="none" strike="noStrike" baseline="0">
              <a:solidFill>
                <a:srgbClr val="FFFFFF"/>
              </a:solidFill>
              <a:latin typeface="Times New Roman"/>
              <a:cs typeface="Times New Roman"/>
            </a:rPr>
            <a:t>GRĮŽTI ATGAL</a:t>
          </a:r>
        </a:p>
      </xdr:txBody>
    </xdr:sp>
    <xdr:clientData/>
  </xdr:twoCellAnchor>
  <xdr:twoCellAnchor>
    <xdr:from>
      <xdr:col>0</xdr:col>
      <xdr:colOff>1549400</xdr:colOff>
      <xdr:row>0</xdr:row>
      <xdr:rowOff>93345</xdr:rowOff>
    </xdr:from>
    <xdr:to>
      <xdr:col>0</xdr:col>
      <xdr:colOff>1798935</xdr:colOff>
      <xdr:row>2</xdr:row>
      <xdr:rowOff>20024</xdr:rowOff>
    </xdr:to>
    <xdr:sp macro="" textlink="">
      <xdr:nvSpPr>
        <xdr:cNvPr id="7288" name="Oval 120">
          <a:hlinkClick xmlns:r="http://schemas.openxmlformats.org/officeDocument/2006/relationships" r:id="rId7"/>
          <a:extLst>
            <a:ext uri="{FF2B5EF4-FFF2-40B4-BE49-F238E27FC236}">
              <a16:creationId xmlns:a16="http://schemas.microsoft.com/office/drawing/2014/main" xmlns="" id="{B002294B-BD64-490E-9518-103BF28E79A7}"/>
            </a:ext>
          </a:extLst>
        </xdr:cNvPr>
        <xdr:cNvSpPr>
          <a:spLocks noChangeArrowheads="1"/>
        </xdr:cNvSpPr>
      </xdr:nvSpPr>
      <xdr:spPr bwMode="auto">
        <a:xfrm>
          <a:off x="1552575" y="1047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T</a:t>
          </a:r>
        </a:p>
      </xdr:txBody>
    </xdr:sp>
    <xdr:clientData/>
  </xdr:twoCellAnchor>
  <xdr:twoCellAnchor>
    <xdr:from>
      <xdr:col>2</xdr:col>
      <xdr:colOff>512445</xdr:colOff>
      <xdr:row>0</xdr:row>
      <xdr:rowOff>93345</xdr:rowOff>
    </xdr:from>
    <xdr:to>
      <xdr:col>3</xdr:col>
      <xdr:colOff>225943</xdr:colOff>
      <xdr:row>2</xdr:row>
      <xdr:rowOff>20024</xdr:rowOff>
    </xdr:to>
    <xdr:sp macro="" textlink="">
      <xdr:nvSpPr>
        <xdr:cNvPr id="7289" name="Oval 121">
          <a:hlinkClick xmlns:r="http://schemas.openxmlformats.org/officeDocument/2006/relationships" r:id="rId8"/>
          <a:extLst>
            <a:ext uri="{FF2B5EF4-FFF2-40B4-BE49-F238E27FC236}">
              <a16:creationId xmlns:a16="http://schemas.microsoft.com/office/drawing/2014/main" xmlns="" id="{FBBA8C2A-9732-4813-BA7E-5DDF82771AEE}"/>
            </a:ext>
          </a:extLst>
        </xdr:cNvPr>
        <xdr:cNvSpPr>
          <a:spLocks noChangeArrowheads="1"/>
        </xdr:cNvSpPr>
      </xdr:nvSpPr>
      <xdr:spPr bwMode="auto">
        <a:xfrm>
          <a:off x="3362325"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PF</a:t>
          </a:r>
        </a:p>
      </xdr:txBody>
    </xdr:sp>
    <xdr:clientData/>
  </xdr:twoCellAnchor>
  <xdr:twoCellAnchor>
    <xdr:from>
      <xdr:col>3</xdr:col>
      <xdr:colOff>247015</xdr:colOff>
      <xdr:row>0</xdr:row>
      <xdr:rowOff>93345</xdr:rowOff>
    </xdr:from>
    <xdr:to>
      <xdr:col>3</xdr:col>
      <xdr:colOff>505551</xdr:colOff>
      <xdr:row>2</xdr:row>
      <xdr:rowOff>20024</xdr:rowOff>
    </xdr:to>
    <xdr:sp macro="" textlink="">
      <xdr:nvSpPr>
        <xdr:cNvPr id="7290" name="Oval 122">
          <a:hlinkClick xmlns:r="http://schemas.openxmlformats.org/officeDocument/2006/relationships" r:id="rId9"/>
          <a:extLst>
            <a:ext uri="{FF2B5EF4-FFF2-40B4-BE49-F238E27FC236}">
              <a16:creationId xmlns:a16="http://schemas.microsoft.com/office/drawing/2014/main" xmlns="" id="{B5CB4ABF-4EB2-426D-8AA6-0B52A1DF0CFA}"/>
            </a:ext>
          </a:extLst>
        </xdr:cNvPr>
        <xdr:cNvSpPr>
          <a:spLocks noChangeArrowheads="1"/>
        </xdr:cNvSpPr>
      </xdr:nvSpPr>
      <xdr:spPr bwMode="auto">
        <a:xfrm>
          <a:off x="3629025"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PJ</a:t>
          </a:r>
        </a:p>
      </xdr:txBody>
    </xdr:sp>
    <xdr:clientData/>
  </xdr:twoCellAnchor>
  <xdr:twoCellAnchor>
    <xdr:from>
      <xdr:col>1</xdr:col>
      <xdr:colOff>256540</xdr:colOff>
      <xdr:row>139</xdr:row>
      <xdr:rowOff>46355</xdr:rowOff>
    </xdr:from>
    <xdr:to>
      <xdr:col>6</xdr:col>
      <xdr:colOff>74815</xdr:colOff>
      <xdr:row>140</xdr:row>
      <xdr:rowOff>148032</xdr:rowOff>
    </xdr:to>
    <xdr:sp macro="" textlink="">
      <xdr:nvSpPr>
        <xdr:cNvPr id="7291" name="Text Box 123">
          <a:extLst>
            <a:ext uri="{FF2B5EF4-FFF2-40B4-BE49-F238E27FC236}">
              <a16:creationId xmlns:a16="http://schemas.microsoft.com/office/drawing/2014/main" xmlns="" id="{9A74CEA1-3A96-4DFC-9F7F-77AC48E1A3A4}"/>
            </a:ext>
          </a:extLst>
        </xdr:cNvPr>
        <xdr:cNvSpPr txBox="1">
          <a:spLocks noChangeArrowheads="1"/>
        </xdr:cNvSpPr>
      </xdr:nvSpPr>
      <xdr:spPr bwMode="auto">
        <a:xfrm>
          <a:off x="2571750" y="18126075"/>
          <a:ext cx="2486025" cy="228600"/>
        </a:xfrm>
        <a:prstGeom prst="rect">
          <a:avLst/>
        </a:prstGeom>
        <a:noFill/>
        <a:ln w="9525">
          <a:noFill/>
          <a:miter lim="800000"/>
          <a:headEnd/>
          <a:tailEnd/>
        </a:ln>
      </xdr:spPr>
      <xdr:txBody>
        <a:bodyPr vertOverflow="clip" wrap="square" lIns="27432" tIns="22860" rIns="0" bIns="0" anchor="t" upright="1"/>
        <a:lstStyle/>
        <a:p>
          <a:pPr algn="l" rtl="0">
            <a:defRPr sz="1000"/>
          </a:pPr>
          <a:r>
            <a:rPr lang="lt-LT" sz="1000" b="0" i="0" u="none" strike="noStrike" baseline="0">
              <a:solidFill>
                <a:srgbClr val="008000"/>
              </a:solidFill>
              <a:latin typeface="Times New Roman"/>
              <a:cs typeface="Times New Roman"/>
            </a:rPr>
            <a:t>3 skirsnis: Finansai ir finansinės prognozės (2)</a:t>
          </a:r>
        </a:p>
      </xdr:txBody>
    </xdr:sp>
    <xdr:clientData/>
  </xdr:twoCellAnchor>
  <xdr:twoCellAnchor>
    <xdr:from>
      <xdr:col>4</xdr:col>
      <xdr:colOff>12700</xdr:colOff>
      <xdr:row>137</xdr:row>
      <xdr:rowOff>34925</xdr:rowOff>
    </xdr:from>
    <xdr:to>
      <xdr:col>6</xdr:col>
      <xdr:colOff>115863</xdr:colOff>
      <xdr:row>139</xdr:row>
      <xdr:rowOff>148143</xdr:rowOff>
    </xdr:to>
    <xdr:sp macro="" textlink="">
      <xdr:nvSpPr>
        <xdr:cNvPr id="7292" name="AutoShape 124">
          <a:hlinkClick xmlns:r="http://schemas.openxmlformats.org/officeDocument/2006/relationships" r:id="rId2"/>
          <a:extLst>
            <a:ext uri="{FF2B5EF4-FFF2-40B4-BE49-F238E27FC236}">
              <a16:creationId xmlns:a16="http://schemas.microsoft.com/office/drawing/2014/main" xmlns="" id="{F0B873D2-7338-4BF3-B8C6-06852FF57853}"/>
            </a:ext>
          </a:extLst>
        </xdr:cNvPr>
        <xdr:cNvSpPr>
          <a:spLocks noChangeArrowheads="1"/>
        </xdr:cNvSpPr>
      </xdr:nvSpPr>
      <xdr:spPr bwMode="auto">
        <a:xfrm>
          <a:off x="3924300" y="17811750"/>
          <a:ext cx="1162050" cy="400050"/>
        </a:xfrm>
        <a:prstGeom prst="rightArrow">
          <a:avLst>
            <a:gd name="adj1" fmla="val 48389"/>
            <a:gd name="adj2" fmla="val 83472"/>
          </a:avLst>
        </a:prstGeom>
        <a:solidFill>
          <a:srgbClr val="008000"/>
        </a:solidFill>
        <a:ln w="9525">
          <a:noFill/>
          <a:miter lim="800000"/>
          <a:headEnd/>
          <a:tailEnd/>
        </a:ln>
        <a:effectLst>
          <a:prstShdw prst="shdw17" dist="17961" dir="2700000">
            <a:srgbClr val="008000">
              <a:gamma/>
              <a:shade val="60000"/>
              <a:invGamma/>
            </a:srgbClr>
          </a:prstShdw>
        </a:effectLst>
      </xdr:spPr>
      <xdr:txBody>
        <a:bodyPr vertOverflow="clip" wrap="square" lIns="27432" tIns="22860" rIns="0" bIns="0" anchor="t" upright="1"/>
        <a:lstStyle/>
        <a:p>
          <a:pPr algn="l" rtl="0">
            <a:defRPr sz="1000"/>
          </a:pPr>
          <a:r>
            <a:rPr lang="lt-LT" sz="1000" b="1" i="0" u="none" strike="noStrike" baseline="0">
              <a:solidFill>
                <a:srgbClr val="FFFFFF"/>
              </a:solidFill>
              <a:latin typeface="Times New Roman"/>
              <a:cs typeface="Times New Roman"/>
            </a:rPr>
            <a:t>PEREITI TOLIAU</a:t>
          </a:r>
        </a:p>
      </xdr:txBody>
    </xdr:sp>
    <xdr:clientData/>
  </xdr:twoCellAnchor>
  <xdr:twoCellAnchor>
    <xdr:from>
      <xdr:col>0</xdr:col>
      <xdr:colOff>1805305</xdr:colOff>
      <xdr:row>137</xdr:row>
      <xdr:rowOff>149225</xdr:rowOff>
    </xdr:from>
    <xdr:to>
      <xdr:col>0</xdr:col>
      <xdr:colOff>2062445</xdr:colOff>
      <xdr:row>139</xdr:row>
      <xdr:rowOff>48893</xdr:rowOff>
    </xdr:to>
    <xdr:sp macro="" textlink="">
      <xdr:nvSpPr>
        <xdr:cNvPr id="7293" name="Oval 125">
          <a:hlinkClick xmlns:r="http://schemas.openxmlformats.org/officeDocument/2006/relationships" r:id="rId3"/>
          <a:extLst>
            <a:ext uri="{FF2B5EF4-FFF2-40B4-BE49-F238E27FC236}">
              <a16:creationId xmlns:a16="http://schemas.microsoft.com/office/drawing/2014/main" xmlns="" id="{CE351C94-DFDA-45BD-AEAB-4B8CF73543AE}"/>
            </a:ext>
          </a:extLst>
        </xdr:cNvPr>
        <xdr:cNvSpPr>
          <a:spLocks noChangeArrowheads="1"/>
        </xdr:cNvSpPr>
      </xdr:nvSpPr>
      <xdr:spPr bwMode="auto">
        <a:xfrm>
          <a:off x="1809750" y="1791652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1</a:t>
          </a:r>
        </a:p>
      </xdr:txBody>
    </xdr:sp>
    <xdr:clientData/>
  </xdr:twoCellAnchor>
  <xdr:twoCellAnchor>
    <xdr:from>
      <xdr:col>0</xdr:col>
      <xdr:colOff>2086609</xdr:colOff>
      <xdr:row>137</xdr:row>
      <xdr:rowOff>149225</xdr:rowOff>
    </xdr:from>
    <xdr:to>
      <xdr:col>1</xdr:col>
      <xdr:colOff>594</xdr:colOff>
      <xdr:row>139</xdr:row>
      <xdr:rowOff>48509</xdr:rowOff>
    </xdr:to>
    <xdr:sp macro="" textlink="">
      <xdr:nvSpPr>
        <xdr:cNvPr id="7294" name="Oval 126">
          <a:hlinkClick xmlns:r="http://schemas.openxmlformats.org/officeDocument/2006/relationships" r:id="rId4"/>
          <a:extLst>
            <a:ext uri="{FF2B5EF4-FFF2-40B4-BE49-F238E27FC236}">
              <a16:creationId xmlns:a16="http://schemas.microsoft.com/office/drawing/2014/main" xmlns="" id="{DDB8FB2A-1272-4A8D-91F2-8D0532899F41}"/>
            </a:ext>
          </a:extLst>
        </xdr:cNvPr>
        <xdr:cNvSpPr>
          <a:spLocks noChangeArrowheads="1"/>
        </xdr:cNvSpPr>
      </xdr:nvSpPr>
      <xdr:spPr bwMode="auto">
        <a:xfrm>
          <a:off x="2080259" y="17916525"/>
          <a:ext cx="224791" cy="209549"/>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2</a:t>
          </a:r>
        </a:p>
      </xdr:txBody>
    </xdr:sp>
    <xdr:clientData/>
  </xdr:twoCellAnchor>
  <xdr:twoCellAnchor>
    <xdr:from>
      <xdr:col>0</xdr:col>
      <xdr:colOff>2317115</xdr:colOff>
      <xdr:row>137</xdr:row>
      <xdr:rowOff>149225</xdr:rowOff>
    </xdr:from>
    <xdr:to>
      <xdr:col>1</xdr:col>
      <xdr:colOff>253189</xdr:colOff>
      <xdr:row>139</xdr:row>
      <xdr:rowOff>48893</xdr:rowOff>
    </xdr:to>
    <xdr:sp macro="" textlink="">
      <xdr:nvSpPr>
        <xdr:cNvPr id="7295" name="Oval 127">
          <a:hlinkClick xmlns:r="http://schemas.openxmlformats.org/officeDocument/2006/relationships" r:id="rId5"/>
          <a:extLst>
            <a:ext uri="{FF2B5EF4-FFF2-40B4-BE49-F238E27FC236}">
              <a16:creationId xmlns:a16="http://schemas.microsoft.com/office/drawing/2014/main" xmlns="" id="{EF19AE71-374E-48E7-A49E-7CEC93467FC2}"/>
            </a:ext>
          </a:extLst>
        </xdr:cNvPr>
        <xdr:cNvSpPr>
          <a:spLocks noChangeArrowheads="1"/>
        </xdr:cNvSpPr>
      </xdr:nvSpPr>
      <xdr:spPr bwMode="auto">
        <a:xfrm>
          <a:off x="2324100" y="1791652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3-1</a:t>
          </a:r>
        </a:p>
      </xdr:txBody>
    </xdr:sp>
    <xdr:clientData/>
  </xdr:twoCellAnchor>
  <xdr:twoCellAnchor>
    <xdr:from>
      <xdr:col>1</xdr:col>
      <xdr:colOff>272415</xdr:colOff>
      <xdr:row>137</xdr:row>
      <xdr:rowOff>149225</xdr:rowOff>
    </xdr:from>
    <xdr:to>
      <xdr:col>1</xdr:col>
      <xdr:colOff>508516</xdr:colOff>
      <xdr:row>139</xdr:row>
      <xdr:rowOff>48893</xdr:rowOff>
    </xdr:to>
    <xdr:sp macro="" textlink="">
      <xdr:nvSpPr>
        <xdr:cNvPr id="7296" name="Oval 128">
          <a:extLst>
            <a:ext uri="{FF2B5EF4-FFF2-40B4-BE49-F238E27FC236}">
              <a16:creationId xmlns:a16="http://schemas.microsoft.com/office/drawing/2014/main" xmlns="" id="{FC476540-D57B-4595-B633-6EE31E4FCABE}"/>
            </a:ext>
          </a:extLst>
        </xdr:cNvPr>
        <xdr:cNvSpPr>
          <a:spLocks noChangeArrowheads="1"/>
        </xdr:cNvSpPr>
      </xdr:nvSpPr>
      <xdr:spPr bwMode="auto">
        <a:xfrm>
          <a:off x="2590800" y="17916525"/>
          <a:ext cx="238125" cy="200025"/>
        </a:xfrm>
        <a:prstGeom prst="ellipse">
          <a:avLst/>
        </a:prstGeom>
        <a:solidFill>
          <a:srgbClr val="008000"/>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FFFFFF"/>
              </a:solidFill>
              <a:latin typeface="Times New Roman"/>
              <a:cs typeface="Times New Roman"/>
            </a:rPr>
            <a:t>3-2</a:t>
          </a:r>
        </a:p>
      </xdr:txBody>
    </xdr:sp>
    <xdr:clientData/>
  </xdr:twoCellAnchor>
  <xdr:twoCellAnchor>
    <xdr:from>
      <xdr:col>1</xdr:col>
      <xdr:colOff>513080</xdr:colOff>
      <xdr:row>137</xdr:row>
      <xdr:rowOff>149225</xdr:rowOff>
    </xdr:from>
    <xdr:to>
      <xdr:col>2</xdr:col>
      <xdr:colOff>221713</xdr:colOff>
      <xdr:row>139</xdr:row>
      <xdr:rowOff>48893</xdr:rowOff>
    </xdr:to>
    <xdr:sp macro="" textlink="">
      <xdr:nvSpPr>
        <xdr:cNvPr id="7297" name="Oval 129">
          <a:hlinkClick xmlns:r="http://schemas.openxmlformats.org/officeDocument/2006/relationships" r:id="rId2"/>
          <a:extLst>
            <a:ext uri="{FF2B5EF4-FFF2-40B4-BE49-F238E27FC236}">
              <a16:creationId xmlns:a16="http://schemas.microsoft.com/office/drawing/2014/main" xmlns="" id="{AC9DCCC6-CCAE-41DA-AF80-48710F37038B}"/>
            </a:ext>
          </a:extLst>
        </xdr:cNvPr>
        <xdr:cNvSpPr>
          <a:spLocks noChangeArrowheads="1"/>
        </xdr:cNvSpPr>
      </xdr:nvSpPr>
      <xdr:spPr bwMode="auto">
        <a:xfrm>
          <a:off x="2847975" y="1791652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A</a:t>
          </a:r>
        </a:p>
      </xdr:txBody>
    </xdr:sp>
    <xdr:clientData/>
  </xdr:twoCellAnchor>
  <xdr:twoCellAnchor>
    <xdr:from>
      <xdr:col>2</xdr:col>
      <xdr:colOff>253365</xdr:colOff>
      <xdr:row>137</xdr:row>
      <xdr:rowOff>149225</xdr:rowOff>
    </xdr:from>
    <xdr:to>
      <xdr:col>2</xdr:col>
      <xdr:colOff>485685</xdr:colOff>
      <xdr:row>139</xdr:row>
      <xdr:rowOff>48893</xdr:rowOff>
    </xdr:to>
    <xdr:sp macro="" textlink="">
      <xdr:nvSpPr>
        <xdr:cNvPr id="7298" name="Oval 130">
          <a:hlinkClick xmlns:r="http://schemas.openxmlformats.org/officeDocument/2006/relationships" r:id="rId6"/>
          <a:extLst>
            <a:ext uri="{FF2B5EF4-FFF2-40B4-BE49-F238E27FC236}">
              <a16:creationId xmlns:a16="http://schemas.microsoft.com/office/drawing/2014/main" xmlns="" id="{A46AD466-2436-40DB-B0BB-EC5E1A61F39E}"/>
            </a:ext>
          </a:extLst>
        </xdr:cNvPr>
        <xdr:cNvSpPr>
          <a:spLocks noChangeArrowheads="1"/>
        </xdr:cNvSpPr>
      </xdr:nvSpPr>
      <xdr:spPr bwMode="auto">
        <a:xfrm>
          <a:off x="3105150" y="1791652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B</a:t>
          </a:r>
        </a:p>
      </xdr:txBody>
    </xdr:sp>
    <xdr:clientData/>
  </xdr:twoCellAnchor>
  <xdr:twoCellAnchor>
    <xdr:from>
      <xdr:col>0</xdr:col>
      <xdr:colOff>412115</xdr:colOff>
      <xdr:row>137</xdr:row>
      <xdr:rowOff>34925</xdr:rowOff>
    </xdr:from>
    <xdr:to>
      <xdr:col>0</xdr:col>
      <xdr:colOff>1492443</xdr:colOff>
      <xdr:row>139</xdr:row>
      <xdr:rowOff>148143</xdr:rowOff>
    </xdr:to>
    <xdr:sp macro="" textlink="">
      <xdr:nvSpPr>
        <xdr:cNvPr id="7299" name="AutoShape 131">
          <a:hlinkClick xmlns:r="http://schemas.openxmlformats.org/officeDocument/2006/relationships" r:id="rId5"/>
          <a:extLst>
            <a:ext uri="{FF2B5EF4-FFF2-40B4-BE49-F238E27FC236}">
              <a16:creationId xmlns:a16="http://schemas.microsoft.com/office/drawing/2014/main" xmlns="" id="{A52A5B56-AFBC-44E4-998B-F9339A3377B8}"/>
            </a:ext>
          </a:extLst>
        </xdr:cNvPr>
        <xdr:cNvSpPr>
          <a:spLocks noChangeArrowheads="1"/>
        </xdr:cNvSpPr>
      </xdr:nvSpPr>
      <xdr:spPr bwMode="auto">
        <a:xfrm>
          <a:off x="409575" y="17811750"/>
          <a:ext cx="1085850" cy="400050"/>
        </a:xfrm>
        <a:prstGeom prst="leftArrow">
          <a:avLst>
            <a:gd name="adj1" fmla="val 47620"/>
            <a:gd name="adj2" fmla="val 77282"/>
          </a:avLst>
        </a:prstGeom>
        <a:solidFill>
          <a:srgbClr val="008000"/>
        </a:solidFill>
        <a:ln w="9525" algn="ctr">
          <a:noFill/>
          <a:miter lim="800000"/>
          <a:headEnd/>
          <a:tailEnd/>
        </a:ln>
        <a:effectLst>
          <a:prstShdw prst="shdw17" dist="17961" dir="2700000">
            <a:srgbClr val="008000">
              <a:gamma/>
              <a:shade val="60000"/>
              <a:invGamma/>
            </a:srgbClr>
          </a:prstShdw>
        </a:effectLst>
      </xdr:spPr>
      <xdr:txBody>
        <a:bodyPr vertOverflow="clip" wrap="square" lIns="0" tIns="22860" rIns="27432" bIns="22860" anchor="ctr" upright="1"/>
        <a:lstStyle/>
        <a:p>
          <a:pPr algn="r" rtl="0">
            <a:defRPr sz="1000"/>
          </a:pPr>
          <a:r>
            <a:rPr lang="lt-LT" sz="1000" b="1" i="0" u="none" strike="noStrike" baseline="0">
              <a:solidFill>
                <a:srgbClr val="FFFFFF"/>
              </a:solidFill>
              <a:latin typeface="Times New Roman"/>
              <a:cs typeface="Times New Roman"/>
            </a:rPr>
            <a:t>GRĮŽTI ATGAL</a:t>
          </a:r>
        </a:p>
      </xdr:txBody>
    </xdr:sp>
    <xdr:clientData/>
  </xdr:twoCellAnchor>
  <xdr:twoCellAnchor>
    <xdr:from>
      <xdr:col>0</xdr:col>
      <xdr:colOff>1549400</xdr:colOff>
      <xdr:row>137</xdr:row>
      <xdr:rowOff>149225</xdr:rowOff>
    </xdr:from>
    <xdr:to>
      <xdr:col>0</xdr:col>
      <xdr:colOff>1798935</xdr:colOff>
      <xdr:row>139</xdr:row>
      <xdr:rowOff>48893</xdr:rowOff>
    </xdr:to>
    <xdr:sp macro="" textlink="">
      <xdr:nvSpPr>
        <xdr:cNvPr id="7300" name="Oval 132">
          <a:hlinkClick xmlns:r="http://schemas.openxmlformats.org/officeDocument/2006/relationships" r:id="rId7"/>
          <a:extLst>
            <a:ext uri="{FF2B5EF4-FFF2-40B4-BE49-F238E27FC236}">
              <a16:creationId xmlns:a16="http://schemas.microsoft.com/office/drawing/2014/main" xmlns="" id="{E2442CE6-D7FE-451D-B448-2BF7667A0DEC}"/>
            </a:ext>
          </a:extLst>
        </xdr:cNvPr>
        <xdr:cNvSpPr>
          <a:spLocks noChangeArrowheads="1"/>
        </xdr:cNvSpPr>
      </xdr:nvSpPr>
      <xdr:spPr bwMode="auto">
        <a:xfrm>
          <a:off x="1552575" y="1791652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T</a:t>
          </a:r>
        </a:p>
      </xdr:txBody>
    </xdr:sp>
    <xdr:clientData/>
  </xdr:twoCellAnchor>
  <xdr:twoCellAnchor>
    <xdr:from>
      <xdr:col>2</xdr:col>
      <xdr:colOff>512445</xdr:colOff>
      <xdr:row>137</xdr:row>
      <xdr:rowOff>149225</xdr:rowOff>
    </xdr:from>
    <xdr:to>
      <xdr:col>3</xdr:col>
      <xdr:colOff>225943</xdr:colOff>
      <xdr:row>139</xdr:row>
      <xdr:rowOff>48893</xdr:rowOff>
    </xdr:to>
    <xdr:sp macro="" textlink="">
      <xdr:nvSpPr>
        <xdr:cNvPr id="7301" name="Oval 133">
          <a:hlinkClick xmlns:r="http://schemas.openxmlformats.org/officeDocument/2006/relationships" r:id="rId8"/>
          <a:extLst>
            <a:ext uri="{FF2B5EF4-FFF2-40B4-BE49-F238E27FC236}">
              <a16:creationId xmlns:a16="http://schemas.microsoft.com/office/drawing/2014/main" xmlns="" id="{1F20C77D-C884-4053-8ED9-1C08E5AF04DE}"/>
            </a:ext>
          </a:extLst>
        </xdr:cNvPr>
        <xdr:cNvSpPr>
          <a:spLocks noChangeArrowheads="1"/>
        </xdr:cNvSpPr>
      </xdr:nvSpPr>
      <xdr:spPr bwMode="auto">
        <a:xfrm>
          <a:off x="3362325" y="1791652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PF</a:t>
          </a:r>
        </a:p>
      </xdr:txBody>
    </xdr:sp>
    <xdr:clientData/>
  </xdr:twoCellAnchor>
  <xdr:twoCellAnchor>
    <xdr:from>
      <xdr:col>3</xdr:col>
      <xdr:colOff>247015</xdr:colOff>
      <xdr:row>137</xdr:row>
      <xdr:rowOff>149225</xdr:rowOff>
    </xdr:from>
    <xdr:to>
      <xdr:col>3</xdr:col>
      <xdr:colOff>505551</xdr:colOff>
      <xdr:row>139</xdr:row>
      <xdr:rowOff>48893</xdr:rowOff>
    </xdr:to>
    <xdr:sp macro="" textlink="">
      <xdr:nvSpPr>
        <xdr:cNvPr id="7302" name="Oval 134">
          <a:hlinkClick xmlns:r="http://schemas.openxmlformats.org/officeDocument/2006/relationships" r:id="rId9"/>
          <a:extLst>
            <a:ext uri="{FF2B5EF4-FFF2-40B4-BE49-F238E27FC236}">
              <a16:creationId xmlns:a16="http://schemas.microsoft.com/office/drawing/2014/main" xmlns="" id="{884A77C6-334F-491F-8EA4-5C362FA93892}"/>
            </a:ext>
          </a:extLst>
        </xdr:cNvPr>
        <xdr:cNvSpPr>
          <a:spLocks noChangeArrowheads="1"/>
        </xdr:cNvSpPr>
      </xdr:nvSpPr>
      <xdr:spPr bwMode="auto">
        <a:xfrm>
          <a:off x="3629025" y="1791652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PJ</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2</xdr:row>
      <xdr:rowOff>79375</xdr:rowOff>
    </xdr:from>
    <xdr:to>
      <xdr:col>8</xdr:col>
      <xdr:colOff>381074</xdr:colOff>
      <xdr:row>3</xdr:row>
      <xdr:rowOff>7329</xdr:rowOff>
    </xdr:to>
    <xdr:sp macro="" textlink="">
      <xdr:nvSpPr>
        <xdr:cNvPr id="8219" name="Text Box 27">
          <a:extLst>
            <a:ext uri="{FF2B5EF4-FFF2-40B4-BE49-F238E27FC236}">
              <a16:creationId xmlns:a16="http://schemas.microsoft.com/office/drawing/2014/main" xmlns="" id="{8184664A-1D7A-49C5-9ABD-82EEB7D3EA13}"/>
            </a:ext>
          </a:extLst>
        </xdr:cNvPr>
        <xdr:cNvSpPr txBox="1">
          <a:spLocks noChangeArrowheads="1"/>
        </xdr:cNvSpPr>
      </xdr:nvSpPr>
      <xdr:spPr bwMode="auto">
        <a:xfrm>
          <a:off x="2838450" y="314325"/>
          <a:ext cx="2009775" cy="190500"/>
        </a:xfrm>
        <a:prstGeom prst="rect">
          <a:avLst/>
        </a:prstGeom>
        <a:noFill/>
        <a:ln w="9525">
          <a:noFill/>
          <a:miter lim="800000"/>
          <a:headEnd/>
          <a:tailEnd/>
        </a:ln>
      </xdr:spPr>
      <xdr:txBody>
        <a:bodyPr vertOverflow="clip" wrap="square" lIns="27432" tIns="22860" rIns="0" bIns="0" anchor="t" upright="1"/>
        <a:lstStyle/>
        <a:p>
          <a:pPr algn="l" rtl="0">
            <a:defRPr sz="1000"/>
          </a:pPr>
          <a:r>
            <a:rPr lang="lt-LT" sz="1000" b="0" i="0" u="none" strike="noStrike" baseline="0">
              <a:solidFill>
                <a:srgbClr val="008000"/>
              </a:solidFill>
              <a:latin typeface="Times New Roman"/>
              <a:cs typeface="Times New Roman"/>
            </a:rPr>
            <a:t>A priedas: Informacija apie verslininką </a:t>
          </a:r>
        </a:p>
      </xdr:txBody>
    </xdr:sp>
    <xdr:clientData/>
  </xdr:twoCellAnchor>
  <xdr:twoCellAnchor>
    <xdr:from>
      <xdr:col>6</xdr:col>
      <xdr:colOff>774700</xdr:colOff>
      <xdr:row>0</xdr:row>
      <xdr:rowOff>66675</xdr:rowOff>
    </xdr:from>
    <xdr:to>
      <xdr:col>9</xdr:col>
      <xdr:colOff>97478</xdr:colOff>
      <xdr:row>2</xdr:row>
      <xdr:rowOff>166152</xdr:rowOff>
    </xdr:to>
    <xdr:sp macro="" textlink="">
      <xdr:nvSpPr>
        <xdr:cNvPr id="8283" name="AutoShape 91">
          <a:hlinkClick xmlns:r="http://schemas.openxmlformats.org/officeDocument/2006/relationships" r:id="rId1"/>
          <a:extLst>
            <a:ext uri="{FF2B5EF4-FFF2-40B4-BE49-F238E27FC236}">
              <a16:creationId xmlns:a16="http://schemas.microsoft.com/office/drawing/2014/main" xmlns="" id="{B5E910F8-5396-41EE-BE5A-BCDCE4A8E805}"/>
            </a:ext>
          </a:extLst>
        </xdr:cNvPr>
        <xdr:cNvSpPr>
          <a:spLocks noChangeArrowheads="1"/>
        </xdr:cNvSpPr>
      </xdr:nvSpPr>
      <xdr:spPr bwMode="auto">
        <a:xfrm>
          <a:off x="3924300" y="0"/>
          <a:ext cx="1162050" cy="400050"/>
        </a:xfrm>
        <a:prstGeom prst="rightArrow">
          <a:avLst>
            <a:gd name="adj1" fmla="val 48389"/>
            <a:gd name="adj2" fmla="val 83472"/>
          </a:avLst>
        </a:prstGeom>
        <a:solidFill>
          <a:srgbClr val="008000"/>
        </a:solidFill>
        <a:ln w="9525">
          <a:noFill/>
          <a:miter lim="800000"/>
          <a:headEnd/>
          <a:tailEnd/>
        </a:ln>
        <a:effectLst>
          <a:prstShdw prst="shdw17" dist="17961" dir="2700000">
            <a:srgbClr val="008000">
              <a:gamma/>
              <a:shade val="60000"/>
              <a:invGamma/>
            </a:srgbClr>
          </a:prstShdw>
        </a:effectLst>
      </xdr:spPr>
      <xdr:txBody>
        <a:bodyPr vertOverflow="clip" wrap="square" lIns="27432" tIns="22860" rIns="0" bIns="0" anchor="t" upright="1"/>
        <a:lstStyle/>
        <a:p>
          <a:pPr algn="l" rtl="0">
            <a:defRPr sz="1000"/>
          </a:pPr>
          <a:r>
            <a:rPr lang="lt-LT" sz="1000" b="1" i="0" u="none" strike="noStrike" baseline="0">
              <a:solidFill>
                <a:srgbClr val="FFFFFF"/>
              </a:solidFill>
              <a:latin typeface="Times New Roman"/>
              <a:cs typeface="Times New Roman"/>
            </a:rPr>
            <a:t>PEREITI TOLIAU</a:t>
          </a:r>
        </a:p>
      </xdr:txBody>
    </xdr:sp>
    <xdr:clientData/>
  </xdr:twoCellAnchor>
  <xdr:twoCellAnchor>
    <xdr:from>
      <xdr:col>2</xdr:col>
      <xdr:colOff>6350</xdr:colOff>
      <xdr:row>1</xdr:row>
      <xdr:rowOff>0</xdr:rowOff>
    </xdr:from>
    <xdr:to>
      <xdr:col>2</xdr:col>
      <xdr:colOff>237789</xdr:colOff>
      <xdr:row>2</xdr:row>
      <xdr:rowOff>56774</xdr:rowOff>
    </xdr:to>
    <xdr:sp macro="" textlink="">
      <xdr:nvSpPr>
        <xdr:cNvPr id="8284" name="Oval 92">
          <a:hlinkClick xmlns:r="http://schemas.openxmlformats.org/officeDocument/2006/relationships" r:id="rId2"/>
          <a:extLst>
            <a:ext uri="{FF2B5EF4-FFF2-40B4-BE49-F238E27FC236}">
              <a16:creationId xmlns:a16="http://schemas.microsoft.com/office/drawing/2014/main" xmlns="" id="{D5E248EC-FBA8-4470-ADE9-E1DED66C85F2}"/>
            </a:ext>
          </a:extLst>
        </xdr:cNvPr>
        <xdr:cNvSpPr>
          <a:spLocks noChangeArrowheads="1"/>
        </xdr:cNvSpPr>
      </xdr:nvSpPr>
      <xdr:spPr bwMode="auto">
        <a:xfrm>
          <a:off x="1809750" y="1047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1</a:t>
          </a:r>
        </a:p>
      </xdr:txBody>
    </xdr:sp>
    <xdr:clientData/>
  </xdr:twoCellAnchor>
  <xdr:twoCellAnchor>
    <xdr:from>
      <xdr:col>2</xdr:col>
      <xdr:colOff>265430</xdr:colOff>
      <xdr:row>1</xdr:row>
      <xdr:rowOff>0</xdr:rowOff>
    </xdr:from>
    <xdr:to>
      <xdr:col>2</xdr:col>
      <xdr:colOff>507966</xdr:colOff>
      <xdr:row>2</xdr:row>
      <xdr:rowOff>56774</xdr:rowOff>
    </xdr:to>
    <xdr:sp macro="" textlink="">
      <xdr:nvSpPr>
        <xdr:cNvPr id="8285" name="Oval 93">
          <a:hlinkClick xmlns:r="http://schemas.openxmlformats.org/officeDocument/2006/relationships" r:id="rId3"/>
          <a:extLst>
            <a:ext uri="{FF2B5EF4-FFF2-40B4-BE49-F238E27FC236}">
              <a16:creationId xmlns:a16="http://schemas.microsoft.com/office/drawing/2014/main" xmlns="" id="{5B19F7AB-9C5D-43F5-A3F0-045C7E886B48}"/>
            </a:ext>
          </a:extLst>
        </xdr:cNvPr>
        <xdr:cNvSpPr>
          <a:spLocks noChangeArrowheads="1"/>
        </xdr:cNvSpPr>
      </xdr:nvSpPr>
      <xdr:spPr bwMode="auto">
        <a:xfrm>
          <a:off x="2066925" y="1047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2</a:t>
          </a:r>
        </a:p>
      </xdr:txBody>
    </xdr:sp>
    <xdr:clientData/>
  </xdr:twoCellAnchor>
  <xdr:twoCellAnchor>
    <xdr:from>
      <xdr:col>3</xdr:col>
      <xdr:colOff>24765</xdr:colOff>
      <xdr:row>1</xdr:row>
      <xdr:rowOff>0</xdr:rowOff>
    </xdr:from>
    <xdr:to>
      <xdr:col>3</xdr:col>
      <xdr:colOff>250493</xdr:colOff>
      <xdr:row>2</xdr:row>
      <xdr:rowOff>56774</xdr:rowOff>
    </xdr:to>
    <xdr:sp macro="" textlink="">
      <xdr:nvSpPr>
        <xdr:cNvPr id="8286" name="Oval 94">
          <a:hlinkClick xmlns:r="http://schemas.openxmlformats.org/officeDocument/2006/relationships" r:id="rId4"/>
          <a:extLst>
            <a:ext uri="{FF2B5EF4-FFF2-40B4-BE49-F238E27FC236}">
              <a16:creationId xmlns:a16="http://schemas.microsoft.com/office/drawing/2014/main" xmlns="" id="{563B3856-288B-404F-9302-3C78D1931B56}"/>
            </a:ext>
          </a:extLst>
        </xdr:cNvPr>
        <xdr:cNvSpPr>
          <a:spLocks noChangeArrowheads="1"/>
        </xdr:cNvSpPr>
      </xdr:nvSpPr>
      <xdr:spPr bwMode="auto">
        <a:xfrm>
          <a:off x="2324100"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3-1</a:t>
          </a:r>
        </a:p>
      </xdr:txBody>
    </xdr:sp>
    <xdr:clientData/>
  </xdr:twoCellAnchor>
  <xdr:twoCellAnchor>
    <xdr:from>
      <xdr:col>3</xdr:col>
      <xdr:colOff>281305</xdr:colOff>
      <xdr:row>1</xdr:row>
      <xdr:rowOff>0</xdr:rowOff>
    </xdr:from>
    <xdr:to>
      <xdr:col>3</xdr:col>
      <xdr:colOff>511076</xdr:colOff>
      <xdr:row>2</xdr:row>
      <xdr:rowOff>56774</xdr:rowOff>
    </xdr:to>
    <xdr:sp macro="" textlink="">
      <xdr:nvSpPr>
        <xdr:cNvPr id="8287" name="Oval 95">
          <a:hlinkClick xmlns:r="http://schemas.openxmlformats.org/officeDocument/2006/relationships" r:id="rId5"/>
          <a:extLst>
            <a:ext uri="{FF2B5EF4-FFF2-40B4-BE49-F238E27FC236}">
              <a16:creationId xmlns:a16="http://schemas.microsoft.com/office/drawing/2014/main" xmlns="" id="{E060759D-FB4F-4D17-8086-34BB9B5555D1}"/>
            </a:ext>
          </a:extLst>
        </xdr:cNvPr>
        <xdr:cNvSpPr>
          <a:spLocks noChangeArrowheads="1"/>
        </xdr:cNvSpPr>
      </xdr:nvSpPr>
      <xdr:spPr bwMode="auto">
        <a:xfrm>
          <a:off x="2590800"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3-2</a:t>
          </a:r>
        </a:p>
      </xdr:txBody>
    </xdr:sp>
    <xdr:clientData/>
  </xdr:twoCellAnchor>
  <xdr:twoCellAnchor>
    <xdr:from>
      <xdr:col>4</xdr:col>
      <xdr:colOff>6350</xdr:colOff>
      <xdr:row>1</xdr:row>
      <xdr:rowOff>0</xdr:rowOff>
    </xdr:from>
    <xdr:to>
      <xdr:col>5</xdr:col>
      <xdr:colOff>134000</xdr:colOff>
      <xdr:row>2</xdr:row>
      <xdr:rowOff>56774</xdr:rowOff>
    </xdr:to>
    <xdr:sp macro="" textlink="">
      <xdr:nvSpPr>
        <xdr:cNvPr id="8288" name="Oval 96">
          <a:extLst>
            <a:ext uri="{FF2B5EF4-FFF2-40B4-BE49-F238E27FC236}">
              <a16:creationId xmlns:a16="http://schemas.microsoft.com/office/drawing/2014/main" xmlns="" id="{BBA9B45D-7D74-41EE-B4C7-AB715B5A503B}"/>
            </a:ext>
          </a:extLst>
        </xdr:cNvPr>
        <xdr:cNvSpPr>
          <a:spLocks noChangeArrowheads="1"/>
        </xdr:cNvSpPr>
      </xdr:nvSpPr>
      <xdr:spPr bwMode="auto">
        <a:xfrm>
          <a:off x="2847975" y="104775"/>
          <a:ext cx="238125" cy="200025"/>
        </a:xfrm>
        <a:prstGeom prst="ellipse">
          <a:avLst/>
        </a:prstGeom>
        <a:solidFill>
          <a:srgbClr val="008000"/>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FFFFFF"/>
              </a:solidFill>
              <a:latin typeface="Times New Roman"/>
              <a:cs typeface="Times New Roman"/>
            </a:rPr>
            <a:t>A</a:t>
          </a:r>
        </a:p>
      </xdr:txBody>
    </xdr:sp>
    <xdr:clientData/>
  </xdr:twoCellAnchor>
  <xdr:twoCellAnchor>
    <xdr:from>
      <xdr:col>5</xdr:col>
      <xdr:colOff>159385</xdr:colOff>
      <xdr:row>1</xdr:row>
      <xdr:rowOff>0</xdr:rowOff>
    </xdr:from>
    <xdr:to>
      <xdr:col>6</xdr:col>
      <xdr:colOff>187981</xdr:colOff>
      <xdr:row>2</xdr:row>
      <xdr:rowOff>56774</xdr:rowOff>
    </xdr:to>
    <xdr:sp macro="" textlink="">
      <xdr:nvSpPr>
        <xdr:cNvPr id="8289" name="Oval 97">
          <a:hlinkClick xmlns:r="http://schemas.openxmlformats.org/officeDocument/2006/relationships" r:id="rId1"/>
          <a:extLst>
            <a:ext uri="{FF2B5EF4-FFF2-40B4-BE49-F238E27FC236}">
              <a16:creationId xmlns:a16="http://schemas.microsoft.com/office/drawing/2014/main" xmlns="" id="{2921D847-6763-4BD1-8E0B-40FEA1F6163C}"/>
            </a:ext>
          </a:extLst>
        </xdr:cNvPr>
        <xdr:cNvSpPr>
          <a:spLocks noChangeArrowheads="1"/>
        </xdr:cNvSpPr>
      </xdr:nvSpPr>
      <xdr:spPr bwMode="auto">
        <a:xfrm>
          <a:off x="3105150"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B</a:t>
          </a:r>
        </a:p>
      </xdr:txBody>
    </xdr:sp>
    <xdr:clientData/>
  </xdr:twoCellAnchor>
  <xdr:twoCellAnchor>
    <xdr:from>
      <xdr:col>0</xdr:col>
      <xdr:colOff>565785</xdr:colOff>
      <xdr:row>0</xdr:row>
      <xdr:rowOff>66675</xdr:rowOff>
    </xdr:from>
    <xdr:to>
      <xdr:col>1</xdr:col>
      <xdr:colOff>110450</xdr:colOff>
      <xdr:row>2</xdr:row>
      <xdr:rowOff>166152</xdr:rowOff>
    </xdr:to>
    <xdr:sp macro="" textlink="">
      <xdr:nvSpPr>
        <xdr:cNvPr id="8290" name="AutoShape 98">
          <a:hlinkClick xmlns:r="http://schemas.openxmlformats.org/officeDocument/2006/relationships" r:id="rId5"/>
          <a:extLst>
            <a:ext uri="{FF2B5EF4-FFF2-40B4-BE49-F238E27FC236}">
              <a16:creationId xmlns:a16="http://schemas.microsoft.com/office/drawing/2014/main" xmlns="" id="{B4A5894E-CDCF-4DAB-9923-EA715AADFD37}"/>
            </a:ext>
          </a:extLst>
        </xdr:cNvPr>
        <xdr:cNvSpPr>
          <a:spLocks noChangeArrowheads="1"/>
        </xdr:cNvSpPr>
      </xdr:nvSpPr>
      <xdr:spPr bwMode="auto">
        <a:xfrm>
          <a:off x="409575" y="0"/>
          <a:ext cx="1085850" cy="400050"/>
        </a:xfrm>
        <a:prstGeom prst="leftArrow">
          <a:avLst>
            <a:gd name="adj1" fmla="val 47620"/>
            <a:gd name="adj2" fmla="val 77282"/>
          </a:avLst>
        </a:prstGeom>
        <a:solidFill>
          <a:srgbClr val="008000"/>
        </a:solidFill>
        <a:ln w="9525" algn="ctr">
          <a:noFill/>
          <a:miter lim="800000"/>
          <a:headEnd/>
          <a:tailEnd/>
        </a:ln>
        <a:effectLst>
          <a:prstShdw prst="shdw17" dist="17961" dir="2700000">
            <a:srgbClr val="008000">
              <a:gamma/>
              <a:shade val="60000"/>
              <a:invGamma/>
            </a:srgbClr>
          </a:prstShdw>
        </a:effectLst>
      </xdr:spPr>
      <xdr:txBody>
        <a:bodyPr vertOverflow="clip" wrap="square" lIns="0" tIns="22860" rIns="27432" bIns="22860" anchor="ctr" upright="1"/>
        <a:lstStyle/>
        <a:p>
          <a:pPr algn="r" rtl="0">
            <a:defRPr sz="1000"/>
          </a:pPr>
          <a:r>
            <a:rPr lang="lt-LT" sz="1000" b="1" i="0" u="none" strike="noStrike" baseline="0">
              <a:solidFill>
                <a:srgbClr val="FFFFFF"/>
              </a:solidFill>
              <a:latin typeface="Times New Roman"/>
              <a:cs typeface="Times New Roman"/>
            </a:rPr>
            <a:t>GRĮŽTI ATGAL</a:t>
          </a:r>
        </a:p>
      </xdr:txBody>
    </xdr:sp>
    <xdr:clientData/>
  </xdr:twoCellAnchor>
  <xdr:twoCellAnchor>
    <xdr:from>
      <xdr:col>1</xdr:col>
      <xdr:colOff>187325</xdr:colOff>
      <xdr:row>1</xdr:row>
      <xdr:rowOff>0</xdr:rowOff>
    </xdr:from>
    <xdr:to>
      <xdr:col>1</xdr:col>
      <xdr:colOff>428096</xdr:colOff>
      <xdr:row>2</xdr:row>
      <xdr:rowOff>56774</xdr:rowOff>
    </xdr:to>
    <xdr:sp macro="" textlink="">
      <xdr:nvSpPr>
        <xdr:cNvPr id="8291" name="Oval 99">
          <a:hlinkClick xmlns:r="http://schemas.openxmlformats.org/officeDocument/2006/relationships" r:id="rId6"/>
          <a:extLst>
            <a:ext uri="{FF2B5EF4-FFF2-40B4-BE49-F238E27FC236}">
              <a16:creationId xmlns:a16="http://schemas.microsoft.com/office/drawing/2014/main" xmlns="" id="{17A4280F-BC21-476C-8F83-BD7D216C8282}"/>
            </a:ext>
          </a:extLst>
        </xdr:cNvPr>
        <xdr:cNvSpPr>
          <a:spLocks noChangeArrowheads="1"/>
        </xdr:cNvSpPr>
      </xdr:nvSpPr>
      <xdr:spPr bwMode="auto">
        <a:xfrm>
          <a:off x="1552575" y="1047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T</a:t>
          </a:r>
        </a:p>
      </xdr:txBody>
    </xdr:sp>
    <xdr:clientData/>
  </xdr:twoCellAnchor>
  <xdr:twoCellAnchor>
    <xdr:from>
      <xdr:col>6</xdr:col>
      <xdr:colOff>206375</xdr:colOff>
      <xdr:row>1</xdr:row>
      <xdr:rowOff>0</xdr:rowOff>
    </xdr:from>
    <xdr:to>
      <xdr:col>6</xdr:col>
      <xdr:colOff>458434</xdr:colOff>
      <xdr:row>2</xdr:row>
      <xdr:rowOff>56774</xdr:rowOff>
    </xdr:to>
    <xdr:sp macro="" textlink="">
      <xdr:nvSpPr>
        <xdr:cNvPr id="8292" name="Oval 100">
          <a:hlinkClick xmlns:r="http://schemas.openxmlformats.org/officeDocument/2006/relationships" r:id="rId7"/>
          <a:extLst>
            <a:ext uri="{FF2B5EF4-FFF2-40B4-BE49-F238E27FC236}">
              <a16:creationId xmlns:a16="http://schemas.microsoft.com/office/drawing/2014/main" xmlns="" id="{D6381191-AA7B-4DB4-95EA-9D6733039AA1}"/>
            </a:ext>
          </a:extLst>
        </xdr:cNvPr>
        <xdr:cNvSpPr>
          <a:spLocks noChangeArrowheads="1"/>
        </xdr:cNvSpPr>
      </xdr:nvSpPr>
      <xdr:spPr bwMode="auto">
        <a:xfrm>
          <a:off x="3362325"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PF</a:t>
          </a:r>
        </a:p>
      </xdr:txBody>
    </xdr:sp>
    <xdr:clientData/>
  </xdr:twoCellAnchor>
  <xdr:twoCellAnchor>
    <xdr:from>
      <xdr:col>6</xdr:col>
      <xdr:colOff>468630</xdr:colOff>
      <xdr:row>1</xdr:row>
      <xdr:rowOff>0</xdr:rowOff>
    </xdr:from>
    <xdr:to>
      <xdr:col>6</xdr:col>
      <xdr:colOff>701014</xdr:colOff>
      <xdr:row>2</xdr:row>
      <xdr:rowOff>56774</xdr:rowOff>
    </xdr:to>
    <xdr:sp macro="" textlink="">
      <xdr:nvSpPr>
        <xdr:cNvPr id="8293" name="Oval 101">
          <a:hlinkClick xmlns:r="http://schemas.openxmlformats.org/officeDocument/2006/relationships" r:id="rId8"/>
          <a:extLst>
            <a:ext uri="{FF2B5EF4-FFF2-40B4-BE49-F238E27FC236}">
              <a16:creationId xmlns:a16="http://schemas.microsoft.com/office/drawing/2014/main" xmlns="" id="{EB216EDC-7FE6-4239-9A6E-6163BE8A8765}"/>
            </a:ext>
          </a:extLst>
        </xdr:cNvPr>
        <xdr:cNvSpPr>
          <a:spLocks noChangeArrowheads="1"/>
        </xdr:cNvSpPr>
      </xdr:nvSpPr>
      <xdr:spPr bwMode="auto">
        <a:xfrm>
          <a:off x="3629025"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PJ</a:t>
          </a:r>
        </a:p>
      </xdr:txBody>
    </xdr:sp>
    <xdr:clientData/>
  </xdr:twoCellAnchor>
  <xdr:twoCellAnchor>
    <xdr:from>
      <xdr:col>3</xdr:col>
      <xdr:colOff>468630</xdr:colOff>
      <xdr:row>62</xdr:row>
      <xdr:rowOff>46355</xdr:rowOff>
    </xdr:from>
    <xdr:to>
      <xdr:col>8</xdr:col>
      <xdr:colOff>325079</xdr:colOff>
      <xdr:row>63</xdr:row>
      <xdr:rowOff>88823</xdr:rowOff>
    </xdr:to>
    <xdr:sp macro="" textlink="">
      <xdr:nvSpPr>
        <xdr:cNvPr id="8294" name="Text Box 102">
          <a:extLst>
            <a:ext uri="{FF2B5EF4-FFF2-40B4-BE49-F238E27FC236}">
              <a16:creationId xmlns:a16="http://schemas.microsoft.com/office/drawing/2014/main" xmlns="" id="{75F0C7C1-64F8-4078-8D89-03666B849E9F}"/>
            </a:ext>
          </a:extLst>
        </xdr:cNvPr>
        <xdr:cNvSpPr txBox="1">
          <a:spLocks noChangeArrowheads="1"/>
        </xdr:cNvSpPr>
      </xdr:nvSpPr>
      <xdr:spPr bwMode="auto">
        <a:xfrm>
          <a:off x="2838450" y="9163050"/>
          <a:ext cx="2009775" cy="190500"/>
        </a:xfrm>
        <a:prstGeom prst="rect">
          <a:avLst/>
        </a:prstGeom>
        <a:noFill/>
        <a:ln w="9525">
          <a:noFill/>
          <a:miter lim="800000"/>
          <a:headEnd/>
          <a:tailEnd/>
        </a:ln>
      </xdr:spPr>
      <xdr:txBody>
        <a:bodyPr vertOverflow="clip" wrap="square" lIns="27432" tIns="22860" rIns="0" bIns="0" anchor="t" upright="1"/>
        <a:lstStyle/>
        <a:p>
          <a:pPr algn="l" rtl="0">
            <a:defRPr sz="1000"/>
          </a:pPr>
          <a:r>
            <a:rPr lang="lt-LT" sz="1000" b="0" i="0" u="none" strike="noStrike" baseline="0">
              <a:solidFill>
                <a:srgbClr val="008000"/>
              </a:solidFill>
              <a:latin typeface="Times New Roman"/>
              <a:cs typeface="Times New Roman"/>
            </a:rPr>
            <a:t>A priedas: Informacija apie verslininką </a:t>
          </a:r>
        </a:p>
      </xdr:txBody>
    </xdr:sp>
    <xdr:clientData/>
  </xdr:twoCellAnchor>
  <xdr:twoCellAnchor>
    <xdr:from>
      <xdr:col>6</xdr:col>
      <xdr:colOff>699770</xdr:colOff>
      <xdr:row>60</xdr:row>
      <xdr:rowOff>41910</xdr:rowOff>
    </xdr:from>
    <xdr:to>
      <xdr:col>9</xdr:col>
      <xdr:colOff>37308</xdr:colOff>
      <xdr:row>62</xdr:row>
      <xdr:rowOff>142751</xdr:rowOff>
    </xdr:to>
    <xdr:sp macro="" textlink="">
      <xdr:nvSpPr>
        <xdr:cNvPr id="8295" name="AutoShape 103">
          <a:hlinkClick xmlns:r="http://schemas.openxmlformats.org/officeDocument/2006/relationships" r:id="rId1"/>
          <a:extLst>
            <a:ext uri="{FF2B5EF4-FFF2-40B4-BE49-F238E27FC236}">
              <a16:creationId xmlns:a16="http://schemas.microsoft.com/office/drawing/2014/main" xmlns="" id="{4FA85993-A71F-482E-B6F4-F92CF88BC2BD}"/>
            </a:ext>
          </a:extLst>
        </xdr:cNvPr>
        <xdr:cNvSpPr>
          <a:spLocks noChangeArrowheads="1"/>
        </xdr:cNvSpPr>
      </xdr:nvSpPr>
      <xdr:spPr bwMode="auto">
        <a:xfrm>
          <a:off x="3924300" y="8848725"/>
          <a:ext cx="1162050" cy="400050"/>
        </a:xfrm>
        <a:prstGeom prst="rightArrow">
          <a:avLst>
            <a:gd name="adj1" fmla="val 48389"/>
            <a:gd name="adj2" fmla="val 83472"/>
          </a:avLst>
        </a:prstGeom>
        <a:solidFill>
          <a:srgbClr val="008000"/>
        </a:solidFill>
        <a:ln w="9525">
          <a:noFill/>
          <a:miter lim="800000"/>
          <a:headEnd/>
          <a:tailEnd/>
        </a:ln>
        <a:effectLst>
          <a:prstShdw prst="shdw17" dist="17961" dir="2700000">
            <a:srgbClr val="008000">
              <a:gamma/>
              <a:shade val="60000"/>
              <a:invGamma/>
            </a:srgbClr>
          </a:prstShdw>
        </a:effectLst>
      </xdr:spPr>
      <xdr:txBody>
        <a:bodyPr vertOverflow="clip" wrap="square" lIns="27432" tIns="22860" rIns="0" bIns="0" anchor="t" upright="1"/>
        <a:lstStyle/>
        <a:p>
          <a:pPr algn="l" rtl="0">
            <a:defRPr sz="1000"/>
          </a:pPr>
          <a:r>
            <a:rPr lang="lt-LT" sz="1000" b="1" i="0" u="none" strike="noStrike" baseline="0">
              <a:solidFill>
                <a:srgbClr val="FFFFFF"/>
              </a:solidFill>
              <a:latin typeface="Times New Roman"/>
              <a:cs typeface="Times New Roman"/>
            </a:rPr>
            <a:t>PEREITI TOLIAU</a:t>
          </a:r>
        </a:p>
      </xdr:txBody>
    </xdr:sp>
    <xdr:clientData/>
  </xdr:twoCellAnchor>
  <xdr:twoCellAnchor>
    <xdr:from>
      <xdr:col>1</xdr:col>
      <xdr:colOff>387350</xdr:colOff>
      <xdr:row>60</xdr:row>
      <xdr:rowOff>135890</xdr:rowOff>
    </xdr:from>
    <xdr:to>
      <xdr:col>2</xdr:col>
      <xdr:colOff>187325</xdr:colOff>
      <xdr:row>62</xdr:row>
      <xdr:rowOff>47775</xdr:rowOff>
    </xdr:to>
    <xdr:sp macro="" textlink="">
      <xdr:nvSpPr>
        <xdr:cNvPr id="8296" name="Oval 104">
          <a:hlinkClick xmlns:r="http://schemas.openxmlformats.org/officeDocument/2006/relationships" r:id="rId2"/>
          <a:extLst>
            <a:ext uri="{FF2B5EF4-FFF2-40B4-BE49-F238E27FC236}">
              <a16:creationId xmlns:a16="http://schemas.microsoft.com/office/drawing/2014/main" xmlns="" id="{E002E06B-3FC5-4733-9EF6-AAD3A856335C}"/>
            </a:ext>
          </a:extLst>
        </xdr:cNvPr>
        <xdr:cNvSpPr>
          <a:spLocks noChangeArrowheads="1"/>
        </xdr:cNvSpPr>
      </xdr:nvSpPr>
      <xdr:spPr bwMode="auto">
        <a:xfrm>
          <a:off x="1809750" y="8953500"/>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1</a:t>
          </a:r>
        </a:p>
      </xdr:txBody>
    </xdr:sp>
    <xdr:clientData/>
  </xdr:twoCellAnchor>
  <xdr:twoCellAnchor>
    <xdr:from>
      <xdr:col>2</xdr:col>
      <xdr:colOff>215900</xdr:colOff>
      <xdr:row>60</xdr:row>
      <xdr:rowOff>135890</xdr:rowOff>
    </xdr:from>
    <xdr:to>
      <xdr:col>2</xdr:col>
      <xdr:colOff>470191</xdr:colOff>
      <xdr:row>62</xdr:row>
      <xdr:rowOff>47775</xdr:rowOff>
    </xdr:to>
    <xdr:sp macro="" textlink="">
      <xdr:nvSpPr>
        <xdr:cNvPr id="8297" name="Oval 105">
          <a:hlinkClick xmlns:r="http://schemas.openxmlformats.org/officeDocument/2006/relationships" r:id="rId3"/>
          <a:extLst>
            <a:ext uri="{FF2B5EF4-FFF2-40B4-BE49-F238E27FC236}">
              <a16:creationId xmlns:a16="http://schemas.microsoft.com/office/drawing/2014/main" xmlns="" id="{C34E5F64-F7E6-4883-BB46-F1D59A9A9873}"/>
            </a:ext>
          </a:extLst>
        </xdr:cNvPr>
        <xdr:cNvSpPr>
          <a:spLocks noChangeArrowheads="1"/>
        </xdr:cNvSpPr>
      </xdr:nvSpPr>
      <xdr:spPr bwMode="auto">
        <a:xfrm>
          <a:off x="2066925" y="8953500"/>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2</a:t>
          </a:r>
        </a:p>
      </xdr:txBody>
    </xdr:sp>
    <xdr:clientData/>
  </xdr:twoCellAnchor>
  <xdr:twoCellAnchor>
    <xdr:from>
      <xdr:col>2</xdr:col>
      <xdr:colOff>474980</xdr:colOff>
      <xdr:row>60</xdr:row>
      <xdr:rowOff>135890</xdr:rowOff>
    </xdr:from>
    <xdr:to>
      <xdr:col>3</xdr:col>
      <xdr:colOff>200799</xdr:colOff>
      <xdr:row>62</xdr:row>
      <xdr:rowOff>47775</xdr:rowOff>
    </xdr:to>
    <xdr:sp macro="" textlink="">
      <xdr:nvSpPr>
        <xdr:cNvPr id="8298" name="Oval 106">
          <a:hlinkClick xmlns:r="http://schemas.openxmlformats.org/officeDocument/2006/relationships" r:id="rId4"/>
          <a:extLst>
            <a:ext uri="{FF2B5EF4-FFF2-40B4-BE49-F238E27FC236}">
              <a16:creationId xmlns:a16="http://schemas.microsoft.com/office/drawing/2014/main" xmlns="" id="{A015A18A-5936-4673-89EC-78AA44049143}"/>
            </a:ext>
          </a:extLst>
        </xdr:cNvPr>
        <xdr:cNvSpPr>
          <a:spLocks noChangeArrowheads="1"/>
        </xdr:cNvSpPr>
      </xdr:nvSpPr>
      <xdr:spPr bwMode="auto">
        <a:xfrm>
          <a:off x="2324100" y="8953500"/>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3-1</a:t>
          </a:r>
        </a:p>
      </xdr:txBody>
    </xdr:sp>
    <xdr:clientData/>
  </xdr:twoCellAnchor>
  <xdr:twoCellAnchor>
    <xdr:from>
      <xdr:col>3</xdr:col>
      <xdr:colOff>222250</xdr:colOff>
      <xdr:row>60</xdr:row>
      <xdr:rowOff>135890</xdr:rowOff>
    </xdr:from>
    <xdr:to>
      <xdr:col>3</xdr:col>
      <xdr:colOff>467772</xdr:colOff>
      <xdr:row>62</xdr:row>
      <xdr:rowOff>47775</xdr:rowOff>
    </xdr:to>
    <xdr:sp macro="" textlink="">
      <xdr:nvSpPr>
        <xdr:cNvPr id="8299" name="Oval 107">
          <a:hlinkClick xmlns:r="http://schemas.openxmlformats.org/officeDocument/2006/relationships" r:id="rId5"/>
          <a:extLst>
            <a:ext uri="{FF2B5EF4-FFF2-40B4-BE49-F238E27FC236}">
              <a16:creationId xmlns:a16="http://schemas.microsoft.com/office/drawing/2014/main" xmlns="" id="{8FACE295-2FE8-4135-901F-424085BBE0B1}"/>
            </a:ext>
          </a:extLst>
        </xdr:cNvPr>
        <xdr:cNvSpPr>
          <a:spLocks noChangeArrowheads="1"/>
        </xdr:cNvSpPr>
      </xdr:nvSpPr>
      <xdr:spPr bwMode="auto">
        <a:xfrm>
          <a:off x="2590800" y="8953500"/>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3-2</a:t>
          </a:r>
        </a:p>
      </xdr:txBody>
    </xdr:sp>
    <xdr:clientData/>
  </xdr:twoCellAnchor>
  <xdr:twoCellAnchor>
    <xdr:from>
      <xdr:col>3</xdr:col>
      <xdr:colOff>481330</xdr:colOff>
      <xdr:row>60</xdr:row>
      <xdr:rowOff>135890</xdr:rowOff>
    </xdr:from>
    <xdr:to>
      <xdr:col>5</xdr:col>
      <xdr:colOff>76016</xdr:colOff>
      <xdr:row>62</xdr:row>
      <xdr:rowOff>47775</xdr:rowOff>
    </xdr:to>
    <xdr:sp macro="" textlink="">
      <xdr:nvSpPr>
        <xdr:cNvPr id="8300" name="Oval 108">
          <a:extLst>
            <a:ext uri="{FF2B5EF4-FFF2-40B4-BE49-F238E27FC236}">
              <a16:creationId xmlns:a16="http://schemas.microsoft.com/office/drawing/2014/main" xmlns="" id="{44BDADB1-4E81-4808-9D77-4619FA7B71DF}"/>
            </a:ext>
          </a:extLst>
        </xdr:cNvPr>
        <xdr:cNvSpPr>
          <a:spLocks noChangeArrowheads="1"/>
        </xdr:cNvSpPr>
      </xdr:nvSpPr>
      <xdr:spPr bwMode="auto">
        <a:xfrm>
          <a:off x="2847975" y="8953500"/>
          <a:ext cx="238125" cy="200025"/>
        </a:xfrm>
        <a:prstGeom prst="ellipse">
          <a:avLst/>
        </a:prstGeom>
        <a:solidFill>
          <a:srgbClr val="008000"/>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FFFFFF"/>
              </a:solidFill>
              <a:latin typeface="Times New Roman"/>
              <a:cs typeface="Times New Roman"/>
            </a:rPr>
            <a:t>A</a:t>
          </a:r>
        </a:p>
      </xdr:txBody>
    </xdr:sp>
    <xdr:clientData/>
  </xdr:twoCellAnchor>
  <xdr:twoCellAnchor>
    <xdr:from>
      <xdr:col>5</xdr:col>
      <xdr:colOff>103505</xdr:colOff>
      <xdr:row>60</xdr:row>
      <xdr:rowOff>135890</xdr:rowOff>
    </xdr:from>
    <xdr:to>
      <xdr:col>6</xdr:col>
      <xdr:colOff>113544</xdr:colOff>
      <xdr:row>62</xdr:row>
      <xdr:rowOff>47775</xdr:rowOff>
    </xdr:to>
    <xdr:sp macro="" textlink="">
      <xdr:nvSpPr>
        <xdr:cNvPr id="8301" name="Oval 109">
          <a:hlinkClick xmlns:r="http://schemas.openxmlformats.org/officeDocument/2006/relationships" r:id="rId1"/>
          <a:extLst>
            <a:ext uri="{FF2B5EF4-FFF2-40B4-BE49-F238E27FC236}">
              <a16:creationId xmlns:a16="http://schemas.microsoft.com/office/drawing/2014/main" xmlns="" id="{90EA8522-5892-4D0E-81D0-BE58C73B68B7}"/>
            </a:ext>
          </a:extLst>
        </xdr:cNvPr>
        <xdr:cNvSpPr>
          <a:spLocks noChangeArrowheads="1"/>
        </xdr:cNvSpPr>
      </xdr:nvSpPr>
      <xdr:spPr bwMode="auto">
        <a:xfrm>
          <a:off x="3105150" y="8953500"/>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B</a:t>
          </a:r>
        </a:p>
      </xdr:txBody>
    </xdr:sp>
    <xdr:clientData/>
  </xdr:twoCellAnchor>
  <xdr:twoCellAnchor>
    <xdr:from>
      <xdr:col>0</xdr:col>
      <xdr:colOff>509270</xdr:colOff>
      <xdr:row>60</xdr:row>
      <xdr:rowOff>41910</xdr:rowOff>
    </xdr:from>
    <xdr:to>
      <xdr:col>1</xdr:col>
      <xdr:colOff>68298</xdr:colOff>
      <xdr:row>62</xdr:row>
      <xdr:rowOff>142751</xdr:rowOff>
    </xdr:to>
    <xdr:sp macro="" textlink="">
      <xdr:nvSpPr>
        <xdr:cNvPr id="8302" name="AutoShape 110">
          <a:hlinkClick xmlns:r="http://schemas.openxmlformats.org/officeDocument/2006/relationships" r:id="rId5"/>
          <a:extLst>
            <a:ext uri="{FF2B5EF4-FFF2-40B4-BE49-F238E27FC236}">
              <a16:creationId xmlns:a16="http://schemas.microsoft.com/office/drawing/2014/main" xmlns="" id="{B4DA9DBA-7826-460D-AB87-2A579218DE99}"/>
            </a:ext>
          </a:extLst>
        </xdr:cNvPr>
        <xdr:cNvSpPr>
          <a:spLocks noChangeArrowheads="1"/>
        </xdr:cNvSpPr>
      </xdr:nvSpPr>
      <xdr:spPr bwMode="auto">
        <a:xfrm>
          <a:off x="409575" y="8848725"/>
          <a:ext cx="1085850" cy="400050"/>
        </a:xfrm>
        <a:prstGeom prst="leftArrow">
          <a:avLst>
            <a:gd name="adj1" fmla="val 47620"/>
            <a:gd name="adj2" fmla="val 77282"/>
          </a:avLst>
        </a:prstGeom>
        <a:solidFill>
          <a:srgbClr val="008000"/>
        </a:solidFill>
        <a:ln w="9525" algn="ctr">
          <a:noFill/>
          <a:miter lim="800000"/>
          <a:headEnd/>
          <a:tailEnd/>
        </a:ln>
        <a:effectLst>
          <a:prstShdw prst="shdw17" dist="17961" dir="2700000">
            <a:srgbClr val="008000">
              <a:gamma/>
              <a:shade val="60000"/>
              <a:invGamma/>
            </a:srgbClr>
          </a:prstShdw>
        </a:effectLst>
      </xdr:spPr>
      <xdr:txBody>
        <a:bodyPr vertOverflow="clip" wrap="square" lIns="0" tIns="22860" rIns="27432" bIns="22860" anchor="ctr" upright="1"/>
        <a:lstStyle/>
        <a:p>
          <a:pPr algn="r" rtl="0">
            <a:defRPr sz="1000"/>
          </a:pPr>
          <a:r>
            <a:rPr lang="lt-LT" sz="1000" b="1" i="0" u="none" strike="noStrike" baseline="0">
              <a:solidFill>
                <a:srgbClr val="FFFFFF"/>
              </a:solidFill>
              <a:latin typeface="Times New Roman"/>
              <a:cs typeface="Times New Roman"/>
            </a:rPr>
            <a:t>GRĮŽTI ATGAL</a:t>
          </a:r>
        </a:p>
      </xdr:txBody>
    </xdr:sp>
    <xdr:clientData/>
  </xdr:twoCellAnchor>
  <xdr:twoCellAnchor>
    <xdr:from>
      <xdr:col>1</xdr:col>
      <xdr:colOff>112395</xdr:colOff>
      <xdr:row>60</xdr:row>
      <xdr:rowOff>135890</xdr:rowOff>
    </xdr:from>
    <xdr:to>
      <xdr:col>1</xdr:col>
      <xdr:colOff>370387</xdr:colOff>
      <xdr:row>62</xdr:row>
      <xdr:rowOff>47775</xdr:rowOff>
    </xdr:to>
    <xdr:sp macro="" textlink="">
      <xdr:nvSpPr>
        <xdr:cNvPr id="8303" name="Oval 111">
          <a:hlinkClick xmlns:r="http://schemas.openxmlformats.org/officeDocument/2006/relationships" r:id="rId6"/>
          <a:extLst>
            <a:ext uri="{FF2B5EF4-FFF2-40B4-BE49-F238E27FC236}">
              <a16:creationId xmlns:a16="http://schemas.microsoft.com/office/drawing/2014/main" xmlns="" id="{3CCEF592-59B3-4280-83A0-415B597E2256}"/>
            </a:ext>
          </a:extLst>
        </xdr:cNvPr>
        <xdr:cNvSpPr>
          <a:spLocks noChangeArrowheads="1"/>
        </xdr:cNvSpPr>
      </xdr:nvSpPr>
      <xdr:spPr bwMode="auto">
        <a:xfrm>
          <a:off x="1552575" y="8953500"/>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T</a:t>
          </a:r>
        </a:p>
      </xdr:txBody>
    </xdr:sp>
    <xdr:clientData/>
  </xdr:twoCellAnchor>
  <xdr:twoCellAnchor>
    <xdr:from>
      <xdr:col>6</xdr:col>
      <xdr:colOff>159385</xdr:colOff>
      <xdr:row>60</xdr:row>
      <xdr:rowOff>135890</xdr:rowOff>
    </xdr:from>
    <xdr:to>
      <xdr:col>6</xdr:col>
      <xdr:colOff>368433</xdr:colOff>
      <xdr:row>62</xdr:row>
      <xdr:rowOff>47775</xdr:rowOff>
    </xdr:to>
    <xdr:sp macro="" textlink="">
      <xdr:nvSpPr>
        <xdr:cNvPr id="8304" name="Oval 112">
          <a:hlinkClick xmlns:r="http://schemas.openxmlformats.org/officeDocument/2006/relationships" r:id="rId7"/>
          <a:extLst>
            <a:ext uri="{FF2B5EF4-FFF2-40B4-BE49-F238E27FC236}">
              <a16:creationId xmlns:a16="http://schemas.microsoft.com/office/drawing/2014/main" xmlns="" id="{BB484FD0-B46D-438B-95C7-EBDCAC23C95D}"/>
            </a:ext>
          </a:extLst>
        </xdr:cNvPr>
        <xdr:cNvSpPr>
          <a:spLocks noChangeArrowheads="1"/>
        </xdr:cNvSpPr>
      </xdr:nvSpPr>
      <xdr:spPr bwMode="auto">
        <a:xfrm>
          <a:off x="3362325" y="8953500"/>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PF</a:t>
          </a:r>
        </a:p>
      </xdr:txBody>
    </xdr:sp>
    <xdr:clientData/>
  </xdr:twoCellAnchor>
  <xdr:twoCellAnchor>
    <xdr:from>
      <xdr:col>6</xdr:col>
      <xdr:colOff>412115</xdr:colOff>
      <xdr:row>60</xdr:row>
      <xdr:rowOff>135890</xdr:rowOff>
    </xdr:from>
    <xdr:to>
      <xdr:col>6</xdr:col>
      <xdr:colOff>650240</xdr:colOff>
      <xdr:row>62</xdr:row>
      <xdr:rowOff>47775</xdr:rowOff>
    </xdr:to>
    <xdr:sp macro="" textlink="">
      <xdr:nvSpPr>
        <xdr:cNvPr id="8305" name="Oval 113">
          <a:hlinkClick xmlns:r="http://schemas.openxmlformats.org/officeDocument/2006/relationships" r:id="rId8"/>
          <a:extLst>
            <a:ext uri="{FF2B5EF4-FFF2-40B4-BE49-F238E27FC236}">
              <a16:creationId xmlns:a16="http://schemas.microsoft.com/office/drawing/2014/main" xmlns="" id="{78B03314-251F-44E8-BECE-89052D97EBE6}"/>
            </a:ext>
          </a:extLst>
        </xdr:cNvPr>
        <xdr:cNvSpPr>
          <a:spLocks noChangeArrowheads="1"/>
        </xdr:cNvSpPr>
      </xdr:nvSpPr>
      <xdr:spPr bwMode="auto">
        <a:xfrm>
          <a:off x="3629025" y="8953500"/>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PJ</a:t>
          </a:r>
        </a:p>
      </xdr:txBody>
    </xdr:sp>
    <xdr:clientData/>
  </xdr:twoCellAnchor>
  <xdr:twoCellAnchor>
    <xdr:from>
      <xdr:col>30</xdr:col>
      <xdr:colOff>130810</xdr:colOff>
      <xdr:row>35</xdr:row>
      <xdr:rowOff>351155</xdr:rowOff>
    </xdr:from>
    <xdr:to>
      <xdr:col>36</xdr:col>
      <xdr:colOff>530771</xdr:colOff>
      <xdr:row>61</xdr:row>
      <xdr:rowOff>92894</xdr:rowOff>
    </xdr:to>
    <xdr:sp macro="" textlink="">
      <xdr:nvSpPr>
        <xdr:cNvPr id="8346" name="Text Box 154">
          <a:extLst>
            <a:ext uri="{FF2B5EF4-FFF2-40B4-BE49-F238E27FC236}">
              <a16:creationId xmlns:a16="http://schemas.microsoft.com/office/drawing/2014/main" xmlns="" id="{F3EA3C57-0E6B-4E4F-B2E2-17524C00804A}"/>
            </a:ext>
          </a:extLst>
        </xdr:cNvPr>
        <xdr:cNvSpPr txBox="1">
          <a:spLocks noChangeArrowheads="1"/>
        </xdr:cNvSpPr>
      </xdr:nvSpPr>
      <xdr:spPr bwMode="auto">
        <a:xfrm>
          <a:off x="5791200" y="5514975"/>
          <a:ext cx="3600450" cy="3524250"/>
        </a:xfrm>
        <a:prstGeom prst="rect">
          <a:avLst/>
        </a:prstGeom>
        <a:noFill/>
        <a:ln>
          <a:noFill/>
        </a:ln>
        <a:effectLst>
          <a:prstShdw prst="shdw17" dist="17961" dir="2700000">
            <a:srgbClr val="999999">
              <a:gamma/>
              <a:shade val="60000"/>
              <a:invGamma/>
            </a:srgbClr>
          </a:prstShdw>
        </a:effectLst>
        <a:extLst/>
      </xdr:spPr>
      <xdr:txBody>
        <a:bodyPr vertOverflow="clip" wrap="square" lIns="27432" tIns="22860" rIns="0" bIns="0" anchor="t" upright="1"/>
        <a:lstStyle/>
        <a:p>
          <a:pPr algn="l" rtl="0">
            <a:defRPr sz="1000"/>
          </a:pPr>
          <a:r>
            <a:rPr lang="lt-LT" sz="800" b="0" i="0" u="none" strike="noStrike" baseline="0">
              <a:solidFill>
                <a:srgbClr val="000000"/>
              </a:solidFill>
              <a:latin typeface="Arial"/>
              <a:cs typeface="Arial"/>
            </a:rPr>
            <a:t>Stulpeliuose "Esamos" nurodykite šiuo metu, prieš verslo plano įgyvendinimą, gaunamas pajamas ir patiriamas išlaidas (savo ir šeimos).</a:t>
          </a:r>
        </a:p>
        <a:p>
          <a:pPr algn="l" rtl="0">
            <a:defRPr sz="1000"/>
          </a:pPr>
          <a:endParaRPr lang="lt-LT" sz="800" b="0" i="0" u="none" strike="noStrike" baseline="0">
            <a:solidFill>
              <a:srgbClr val="000000"/>
            </a:solidFill>
            <a:latin typeface="Arial"/>
            <a:cs typeface="Arial"/>
          </a:endParaRPr>
        </a:p>
        <a:p>
          <a:pPr algn="l" rtl="0">
            <a:defRPr sz="1000"/>
          </a:pPr>
          <a:r>
            <a:rPr lang="lt-LT" sz="800" b="0" i="0" u="none" strike="noStrike" baseline="0">
              <a:solidFill>
                <a:srgbClr val="000000"/>
              </a:solidFill>
              <a:latin typeface="Arial"/>
              <a:cs typeface="Arial"/>
            </a:rPr>
            <a:t>Stulpeliuose "Planuojamos" nurodykite būsimas pajamas ir išlaidas, kuomet bus pradėtas įgyvendinti verslo planas. </a:t>
          </a:r>
          <a:r>
            <a:rPr lang="lt-LT" sz="800" b="0" i="0" u="none" strike="noStrike" baseline="0">
              <a:solidFill>
                <a:srgbClr val="0000FF"/>
              </a:solidFill>
              <a:latin typeface="Arial"/>
              <a:cs typeface="Arial"/>
            </a:rPr>
            <a:t>Jeigu numatote, kad su verslo plano įgyvendinimu nesusijusios pajamos ir išlaidos per artimiausius metus nesikeis, tuomet stulpelyje "Planuojamos" nurodykite tas pačias pajamas ir išlaidas, kaip ir stulpelyje "Esamos".</a:t>
          </a:r>
          <a:endParaRPr lang="lt-LT" sz="800" b="0" i="0" u="none" strike="noStrike" baseline="0">
            <a:solidFill>
              <a:srgbClr val="000000"/>
            </a:solidFill>
            <a:latin typeface="Arial"/>
            <a:cs typeface="Arial"/>
          </a:endParaRPr>
        </a:p>
        <a:p>
          <a:pPr algn="l" rtl="0">
            <a:defRPr sz="1000"/>
          </a:pPr>
          <a:endParaRPr lang="lt-LT" sz="800" b="0" i="0" u="none" strike="noStrike" baseline="0">
            <a:solidFill>
              <a:srgbClr val="000000"/>
            </a:solidFill>
            <a:latin typeface="Arial"/>
            <a:cs typeface="Arial"/>
          </a:endParaRPr>
        </a:p>
        <a:p>
          <a:pPr algn="l" rtl="0">
            <a:defRPr sz="1000"/>
          </a:pPr>
          <a:r>
            <a:rPr lang="lt-LT" sz="800" b="0" i="0" u="none" strike="noStrike" baseline="0">
              <a:solidFill>
                <a:srgbClr val="000000"/>
              </a:solidFill>
              <a:latin typeface="Arial"/>
              <a:cs typeface="Arial"/>
            </a:rPr>
            <a:t>Jeigu pradėjęs(-usi) įgyvendinti verslo planą išeisite iš dabartinės darbovietės, tuomet dabartinio atlyginimo prie planuojamų pajamų neįtraukite.</a:t>
          </a:r>
        </a:p>
        <a:p>
          <a:pPr algn="l" rtl="0">
            <a:defRPr sz="1000"/>
          </a:pPr>
          <a:endParaRPr lang="lt-LT" sz="800" b="0" i="0" u="none" strike="noStrike" baseline="0">
            <a:solidFill>
              <a:srgbClr val="000000"/>
            </a:solidFill>
            <a:latin typeface="Arial"/>
            <a:cs typeface="Arial"/>
          </a:endParaRPr>
        </a:p>
        <a:p>
          <a:pPr algn="l" rtl="0">
            <a:defRPr sz="1000"/>
          </a:pPr>
          <a:r>
            <a:rPr lang="lt-LT" sz="800" b="0" i="0" u="none" strike="noStrike" baseline="0">
              <a:solidFill>
                <a:srgbClr val="000000"/>
              </a:solidFill>
              <a:latin typeface="Arial"/>
              <a:cs typeface="Arial"/>
            </a:rPr>
            <a:t>Eilutėje "planuojamos verslo pajamos" automatiškai įrašomos būsimos pajamos, atsižvelgiant į numatomą uždirbti pelną. </a:t>
          </a:r>
          <a:r>
            <a:rPr lang="lt-LT" sz="800" b="0" i="0" u="none" strike="noStrike" baseline="0">
              <a:solidFill>
                <a:srgbClr val="0000FF"/>
              </a:solidFill>
              <a:latin typeface="Arial"/>
              <a:cs typeface="Arial"/>
            </a:rPr>
            <a:t>Jeigu vykdydamas (-a) verslą numatote gauti pajamų ne tik iš pelno, bet ir mokėti sau atlyginimą, tuomet jį papildomai nurodykite eilutėje "atlyginimas (po mokesčių)".</a:t>
          </a:r>
        </a:p>
        <a:p>
          <a:pPr algn="l" rtl="0">
            <a:defRPr sz="1000"/>
          </a:pPr>
          <a:endParaRPr lang="lt-LT" sz="800" b="0" i="0" u="none" strike="noStrike" baseline="0">
            <a:solidFill>
              <a:srgbClr val="0000FF"/>
            </a:solidFill>
            <a:latin typeface="Arial"/>
            <a:cs typeface="Arial"/>
          </a:endParaRPr>
        </a:p>
        <a:p>
          <a:pPr algn="l" rtl="0">
            <a:defRPr sz="1000"/>
          </a:pPr>
          <a:r>
            <a:rPr lang="lt-LT" sz="800" b="0" i="0" u="none" strike="noStrike" baseline="0">
              <a:solidFill>
                <a:srgbClr val="000000"/>
              </a:solidFill>
              <a:latin typeface="Arial"/>
              <a:cs typeface="Arial"/>
            </a:rPr>
            <a:t>eilutėse "Lizingo, išperk.nuom. mokėjimai" ir "Paskolų ir palūkanų mokėjimai" nurodykite mėnesines įmokas pagal visus Jūsų ir šeimos turimus įsipareigojimus.</a:t>
          </a:r>
        </a:p>
        <a:p>
          <a:pPr algn="l" rtl="0">
            <a:defRPr sz="1000"/>
          </a:pPr>
          <a:endParaRPr lang="lt-LT" sz="800" b="0" i="0" u="none" strike="noStrike" baseline="0">
            <a:solidFill>
              <a:srgbClr val="000000"/>
            </a:solidFill>
            <a:latin typeface="Arial"/>
            <a:cs typeface="Arial"/>
          </a:endParaRPr>
        </a:p>
        <a:p>
          <a:pPr algn="l" rtl="0">
            <a:defRPr sz="1000"/>
          </a:pPr>
          <a:r>
            <a:rPr lang="lt-LT" sz="800" b="0" i="0" u="none" strike="noStrike" baseline="0">
              <a:solidFill>
                <a:srgbClr val="0000FF"/>
              </a:solidFill>
              <a:latin typeface="Arial"/>
              <a:cs typeface="Arial"/>
            </a:rPr>
            <a:t>Turėkite omenyje, kad bendra planuojamų mokėjimų už visus įsipareigojimus suma (įskaitant ir būsimus įsipareigojimus pagal verslo planą) negali viršyti 40% planuojamų pajamų.</a:t>
          </a:r>
          <a:endParaRPr lang="lt-LT"/>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231140</xdr:colOff>
      <xdr:row>2</xdr:row>
      <xdr:rowOff>50800</xdr:rowOff>
    </xdr:from>
    <xdr:to>
      <xdr:col>6</xdr:col>
      <xdr:colOff>415225</xdr:colOff>
      <xdr:row>2</xdr:row>
      <xdr:rowOff>250825</xdr:rowOff>
    </xdr:to>
    <xdr:sp macro="" textlink="">
      <xdr:nvSpPr>
        <xdr:cNvPr id="9234" name="Text Box 18">
          <a:extLst>
            <a:ext uri="{FF2B5EF4-FFF2-40B4-BE49-F238E27FC236}">
              <a16:creationId xmlns:a16="http://schemas.microsoft.com/office/drawing/2014/main" xmlns="" id="{52F37BC0-CCE8-427E-80E2-40B50DB76AB0}"/>
            </a:ext>
          </a:extLst>
        </xdr:cNvPr>
        <xdr:cNvSpPr txBox="1">
          <a:spLocks noChangeArrowheads="1"/>
        </xdr:cNvSpPr>
      </xdr:nvSpPr>
      <xdr:spPr bwMode="auto">
        <a:xfrm>
          <a:off x="3095625" y="323850"/>
          <a:ext cx="2276475" cy="200025"/>
        </a:xfrm>
        <a:prstGeom prst="rect">
          <a:avLst/>
        </a:prstGeom>
        <a:noFill/>
        <a:ln w="9525">
          <a:noFill/>
          <a:miter lim="800000"/>
          <a:headEnd/>
          <a:tailEnd/>
        </a:ln>
      </xdr:spPr>
      <xdr:txBody>
        <a:bodyPr vertOverflow="clip" wrap="square" lIns="27432" tIns="22860" rIns="0" bIns="0" anchor="t" upright="1"/>
        <a:lstStyle/>
        <a:p>
          <a:pPr algn="l" rtl="0">
            <a:defRPr sz="1000"/>
          </a:pPr>
          <a:r>
            <a:rPr lang="lt-LT" sz="900" b="0" i="0" u="none" strike="noStrike" baseline="0">
              <a:solidFill>
                <a:srgbClr val="008000"/>
              </a:solidFill>
              <a:latin typeface="Times New Roman"/>
              <a:cs typeface="Times New Roman"/>
            </a:rPr>
            <a:t>B priedas: Informacija apie juridinį asmenį</a:t>
          </a:r>
        </a:p>
      </xdr:txBody>
    </xdr:sp>
    <xdr:clientData/>
  </xdr:twoCellAnchor>
  <xdr:twoCellAnchor>
    <xdr:from>
      <xdr:col>34</xdr:col>
      <xdr:colOff>37465</xdr:colOff>
      <xdr:row>12</xdr:row>
      <xdr:rowOff>6350</xdr:rowOff>
    </xdr:from>
    <xdr:to>
      <xdr:col>39</xdr:col>
      <xdr:colOff>185412</xdr:colOff>
      <xdr:row>34</xdr:row>
      <xdr:rowOff>8</xdr:rowOff>
    </xdr:to>
    <xdr:sp macro="" textlink="">
      <xdr:nvSpPr>
        <xdr:cNvPr id="9304" name="Text Box 88">
          <a:extLst>
            <a:ext uri="{FF2B5EF4-FFF2-40B4-BE49-F238E27FC236}">
              <a16:creationId xmlns:a16="http://schemas.microsoft.com/office/drawing/2014/main" xmlns="" id="{6F719156-96C9-4ABA-8F26-BAD6C7ED3171}"/>
            </a:ext>
          </a:extLst>
        </xdr:cNvPr>
        <xdr:cNvSpPr txBox="1">
          <a:spLocks noChangeArrowheads="1"/>
        </xdr:cNvSpPr>
      </xdr:nvSpPr>
      <xdr:spPr bwMode="auto">
        <a:xfrm>
          <a:off x="6038850" y="1228725"/>
          <a:ext cx="2543175" cy="2724150"/>
        </a:xfrm>
        <a:prstGeom prst="rect">
          <a:avLst/>
        </a:prstGeom>
        <a:noFill/>
        <a:ln w="9525">
          <a:noFill/>
          <a:miter lim="800000"/>
          <a:headEnd/>
          <a:tailEnd/>
        </a:ln>
      </xdr:spPr>
      <xdr:txBody>
        <a:bodyPr vertOverflow="clip" wrap="square" lIns="27432" tIns="22860" rIns="0" bIns="0" anchor="t" upright="1"/>
        <a:lstStyle/>
        <a:p>
          <a:pPr algn="l" rtl="0">
            <a:defRPr sz="1000"/>
          </a:pPr>
          <a:r>
            <a:rPr lang="lt-LT" sz="800" b="0" i="0" u="none" strike="noStrike" baseline="0">
              <a:solidFill>
                <a:srgbClr val="0000FF"/>
              </a:solidFill>
              <a:latin typeface="Arial"/>
              <a:cs typeface="Arial"/>
            </a:rPr>
            <a:t>Pelno (nuostolių) ataskaita užsipildo automatiškai pagal pinigų srautų ataskaitą, tačiau, esant poreikiui, gali būti koreguojama.</a:t>
          </a:r>
        </a:p>
        <a:p>
          <a:pPr algn="l" rtl="0">
            <a:defRPr sz="1000"/>
          </a:pPr>
          <a:endParaRPr lang="lt-LT" sz="800" b="0" i="0" u="none" strike="noStrike" baseline="0">
            <a:solidFill>
              <a:srgbClr val="0000FF"/>
            </a:solidFill>
            <a:latin typeface="Arial"/>
            <a:cs typeface="Arial"/>
          </a:endParaRPr>
        </a:p>
        <a:p>
          <a:pPr algn="l" rtl="0">
            <a:defRPr sz="1000"/>
          </a:pPr>
          <a:r>
            <a:rPr lang="lt-LT" sz="800" b="0" i="0" u="none" strike="noStrike" baseline="0">
              <a:solidFill>
                <a:srgbClr val="0000FF"/>
              </a:solidFill>
              <a:latin typeface="Arial"/>
              <a:cs typeface="Arial"/>
            </a:rPr>
            <a:t>Peržiūrėkite prognozę - jeigu automatiškai užpildyta ataskaita, jūsų manymu, netiksliai atspindi planuojamus rezultatus, ją pakoreguokite.</a:t>
          </a:r>
        </a:p>
        <a:p>
          <a:pPr algn="l" rtl="0">
            <a:defRPr sz="1000"/>
          </a:pPr>
          <a:endParaRPr lang="lt-LT" sz="800" b="0" i="0" u="none" strike="noStrike" baseline="0">
            <a:solidFill>
              <a:srgbClr val="0000FF"/>
            </a:solidFill>
            <a:latin typeface="Arial"/>
            <a:cs typeface="Arial"/>
          </a:endParaRPr>
        </a:p>
        <a:p>
          <a:pPr algn="l" rtl="0">
            <a:defRPr sz="1000"/>
          </a:pPr>
          <a:r>
            <a:rPr lang="lt-LT" sz="800" b="0" i="1" u="none" strike="noStrike" baseline="0">
              <a:solidFill>
                <a:srgbClr val="0000FF"/>
              </a:solidFill>
              <a:latin typeface="Arial"/>
              <a:cs typeface="Arial"/>
            </a:rPr>
            <a:t>Pavyzdžiui, jeigu imate kreditą prekių atsargų pirkimui, parduotų prekių savikaina turėtų skirtis nuo tiesioginių išlaidų sumos, nurodytos pinigų srautų ataskaitoje, todėl pelno (nuostolių) ataskaitoje turėtumėte įrašyti planuojamą parduotų prekių savikainą (vietoje automatiškai prognozuojamos reikšmės).</a:t>
          </a:r>
        </a:p>
        <a:p>
          <a:pPr algn="l" rtl="0">
            <a:defRPr sz="1000"/>
          </a:pPr>
          <a:endParaRPr lang="lt-LT" sz="800" b="0" i="0" u="none" strike="noStrike" baseline="0">
            <a:solidFill>
              <a:srgbClr val="0000FF"/>
            </a:solidFill>
            <a:latin typeface="Arial"/>
            <a:cs typeface="Arial"/>
          </a:endParaRPr>
        </a:p>
        <a:p>
          <a:pPr algn="l" rtl="0">
            <a:defRPr sz="1000"/>
          </a:pPr>
          <a:r>
            <a:rPr lang="lt-LT" sz="800" b="0" i="0" u="none" strike="noStrike" baseline="0">
              <a:solidFill>
                <a:srgbClr val="0000FF"/>
              </a:solidFill>
              <a:latin typeface="Arial"/>
              <a:cs typeface="Arial"/>
            </a:rPr>
            <a:t>Pelno(nuostolių) ataskaitoje nereikia vengti rodyti nuostolį pirmais veiklos laikotarpiais - tai visiškai normalu. </a:t>
          </a:r>
        </a:p>
        <a:p>
          <a:pPr algn="l" rtl="0">
            <a:defRPr sz="1000"/>
          </a:pPr>
          <a:endParaRPr lang="lt-LT" sz="800" b="0" i="0" u="none" strike="noStrike" baseline="0">
            <a:solidFill>
              <a:srgbClr val="0000FF"/>
            </a:solidFill>
            <a:latin typeface="Arial"/>
            <a:cs typeface="Arial"/>
          </a:endParaRPr>
        </a:p>
        <a:p>
          <a:pPr algn="l" rtl="0">
            <a:defRPr sz="1000"/>
          </a:pPr>
          <a:r>
            <a:rPr lang="lt-LT" sz="800" b="0" i="0" u="none" strike="noStrike" baseline="0">
              <a:solidFill>
                <a:srgbClr val="0000FF"/>
              </a:solidFill>
              <a:latin typeface="Arial"/>
              <a:cs typeface="Arial"/>
            </a:rPr>
            <a:t>Į pelno (nuostolio) ataskaitą turi būti įtrauktos numatomos suteikti kredito palūkanos, tačiau neįtraukiama grąžinamas kreditas.</a:t>
          </a:r>
        </a:p>
      </xdr:txBody>
    </xdr:sp>
    <xdr:clientData/>
  </xdr:twoCellAnchor>
  <xdr:twoCellAnchor>
    <xdr:from>
      <xdr:col>34</xdr:col>
      <xdr:colOff>37465</xdr:colOff>
      <xdr:row>44</xdr:row>
      <xdr:rowOff>24130</xdr:rowOff>
    </xdr:from>
    <xdr:to>
      <xdr:col>39</xdr:col>
      <xdr:colOff>185412</xdr:colOff>
      <xdr:row>55</xdr:row>
      <xdr:rowOff>114371</xdr:rowOff>
    </xdr:to>
    <xdr:sp macro="" textlink="">
      <xdr:nvSpPr>
        <xdr:cNvPr id="9305" name="Text Box 89">
          <a:extLst>
            <a:ext uri="{FF2B5EF4-FFF2-40B4-BE49-F238E27FC236}">
              <a16:creationId xmlns:a16="http://schemas.microsoft.com/office/drawing/2014/main" xmlns="" id="{AC362E6E-E4CF-4E31-A5C4-68C013ECA8F8}"/>
            </a:ext>
          </a:extLst>
        </xdr:cNvPr>
        <xdr:cNvSpPr txBox="1">
          <a:spLocks noChangeArrowheads="1"/>
        </xdr:cNvSpPr>
      </xdr:nvSpPr>
      <xdr:spPr bwMode="auto">
        <a:xfrm>
          <a:off x="6038850" y="5153025"/>
          <a:ext cx="2543175" cy="1666875"/>
        </a:xfrm>
        <a:prstGeom prst="rect">
          <a:avLst/>
        </a:prstGeom>
        <a:noFill/>
        <a:ln w="9525">
          <a:noFill/>
          <a:miter lim="800000"/>
          <a:headEnd/>
          <a:tailEnd/>
        </a:ln>
      </xdr:spPr>
      <xdr:txBody>
        <a:bodyPr vertOverflow="clip" wrap="square" lIns="27432" tIns="22860" rIns="0" bIns="0" anchor="t" upright="1"/>
        <a:lstStyle/>
        <a:p>
          <a:pPr algn="l" rtl="0">
            <a:defRPr sz="1000"/>
          </a:pPr>
          <a:r>
            <a:rPr lang="lt-LT" sz="800" b="0" i="0" u="none" strike="noStrike" baseline="0">
              <a:solidFill>
                <a:srgbClr val="0000FF"/>
              </a:solidFill>
              <a:latin typeface="Arial"/>
              <a:cs typeface="Arial"/>
            </a:rPr>
            <a:t>- Ilgalaikį turtą, kuriam įsigyti imamas kreditas, patartina išskaidyti detaliai (laisva forma). </a:t>
          </a:r>
        </a:p>
        <a:p>
          <a:pPr algn="l" rtl="0">
            <a:defRPr sz="1000"/>
          </a:pPr>
          <a:r>
            <a:rPr lang="lt-LT" sz="800" b="0" i="0" u="none" strike="noStrike" baseline="0">
              <a:solidFill>
                <a:srgbClr val="0000FF"/>
              </a:solidFill>
              <a:latin typeface="Arial"/>
              <a:cs typeface="Arial"/>
            </a:rPr>
            <a:t>- Nusidėvėjimą reikėtų skaičiuoti tiesiogiai prorporcingu metodu (nebent yra tvirtas pagrindimas kito metodo naudojimui), priimant vidutinius tam tikro turto tipų nusidėvėjimo laikotarpius (įranga 3-5 metai, pastatai 10-20 metų ir pan.; jeigu įmanoma, tikslinga nusidėvėjimo trukmę susieti su projekto trukme), likvidacinę vertę nustatant 0 Eur.</a:t>
          </a:r>
        </a:p>
        <a:p>
          <a:pPr algn="l" rtl="0">
            <a:defRPr sz="1000"/>
          </a:pPr>
          <a:r>
            <a:rPr lang="lt-LT" sz="800" b="0" i="0" u="none" strike="noStrike" baseline="0">
              <a:solidFill>
                <a:srgbClr val="0000FF"/>
              </a:solidFill>
              <a:latin typeface="Arial"/>
              <a:cs typeface="Arial"/>
            </a:rPr>
            <a:t>- Dividendų mokėjimo skaičiuoti nepatartina (t.y. visas grynasis pelnas patenka į nepaskirstytąjį).</a:t>
          </a:r>
        </a:p>
      </xdr:txBody>
    </xdr:sp>
    <xdr:clientData/>
  </xdr:twoCellAnchor>
  <xdr:twoCellAnchor>
    <xdr:from>
      <xdr:col>4</xdr:col>
      <xdr:colOff>6350</xdr:colOff>
      <xdr:row>0</xdr:row>
      <xdr:rowOff>0</xdr:rowOff>
    </xdr:from>
    <xdr:to>
      <xdr:col>6</xdr:col>
      <xdr:colOff>112683</xdr:colOff>
      <xdr:row>2</xdr:row>
      <xdr:rowOff>114300</xdr:rowOff>
    </xdr:to>
    <xdr:sp macro="" textlink="">
      <xdr:nvSpPr>
        <xdr:cNvPr id="9310" name="AutoShape 94">
          <a:hlinkClick xmlns:r="http://schemas.openxmlformats.org/officeDocument/2006/relationships" r:id="rId1"/>
          <a:extLst>
            <a:ext uri="{FF2B5EF4-FFF2-40B4-BE49-F238E27FC236}">
              <a16:creationId xmlns:a16="http://schemas.microsoft.com/office/drawing/2014/main" xmlns="" id="{DC7D6EF7-1591-4FA7-B910-CB4128910819}"/>
            </a:ext>
          </a:extLst>
        </xdr:cNvPr>
        <xdr:cNvSpPr>
          <a:spLocks noChangeArrowheads="1"/>
        </xdr:cNvSpPr>
      </xdr:nvSpPr>
      <xdr:spPr bwMode="auto">
        <a:xfrm>
          <a:off x="3924300" y="0"/>
          <a:ext cx="1162050" cy="400050"/>
        </a:xfrm>
        <a:prstGeom prst="rightArrow">
          <a:avLst>
            <a:gd name="adj1" fmla="val 48389"/>
            <a:gd name="adj2" fmla="val 83472"/>
          </a:avLst>
        </a:prstGeom>
        <a:solidFill>
          <a:srgbClr val="008000"/>
        </a:solidFill>
        <a:ln w="9525">
          <a:noFill/>
          <a:miter lim="800000"/>
          <a:headEnd/>
          <a:tailEnd/>
        </a:ln>
        <a:effectLst>
          <a:prstShdw prst="shdw17" dist="17961" dir="2700000">
            <a:srgbClr val="008000">
              <a:gamma/>
              <a:shade val="60000"/>
              <a:invGamma/>
            </a:srgbClr>
          </a:prstShdw>
        </a:effectLst>
      </xdr:spPr>
      <xdr:txBody>
        <a:bodyPr vertOverflow="clip" wrap="square" lIns="27432" tIns="22860" rIns="0" bIns="0" anchor="t" upright="1"/>
        <a:lstStyle/>
        <a:p>
          <a:pPr algn="l" rtl="0">
            <a:defRPr sz="1000"/>
          </a:pPr>
          <a:r>
            <a:rPr lang="lt-LT" sz="1000" b="1" i="0" u="none" strike="noStrike" baseline="0">
              <a:solidFill>
                <a:srgbClr val="FFFFFF"/>
              </a:solidFill>
              <a:latin typeface="Times New Roman"/>
              <a:cs typeface="Times New Roman"/>
            </a:rPr>
            <a:t>PEREITI TOLIAU</a:t>
          </a:r>
        </a:p>
      </xdr:txBody>
    </xdr:sp>
    <xdr:clientData/>
  </xdr:twoCellAnchor>
  <xdr:twoCellAnchor>
    <xdr:from>
      <xdr:col>0</xdr:col>
      <xdr:colOff>1805305</xdr:colOff>
      <xdr:row>0</xdr:row>
      <xdr:rowOff>93345</xdr:rowOff>
    </xdr:from>
    <xdr:to>
      <xdr:col>0</xdr:col>
      <xdr:colOff>2062445</xdr:colOff>
      <xdr:row>2</xdr:row>
      <xdr:rowOff>22465</xdr:rowOff>
    </xdr:to>
    <xdr:sp macro="" textlink="">
      <xdr:nvSpPr>
        <xdr:cNvPr id="9311" name="Oval 95">
          <a:hlinkClick xmlns:r="http://schemas.openxmlformats.org/officeDocument/2006/relationships" r:id="rId2"/>
          <a:extLst>
            <a:ext uri="{FF2B5EF4-FFF2-40B4-BE49-F238E27FC236}">
              <a16:creationId xmlns:a16="http://schemas.microsoft.com/office/drawing/2014/main" xmlns="" id="{B7F603AC-C3C9-4FE1-B9D9-BFAD95654BD5}"/>
            </a:ext>
          </a:extLst>
        </xdr:cNvPr>
        <xdr:cNvSpPr>
          <a:spLocks noChangeArrowheads="1"/>
        </xdr:cNvSpPr>
      </xdr:nvSpPr>
      <xdr:spPr bwMode="auto">
        <a:xfrm>
          <a:off x="1809750" y="1047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1</a:t>
          </a:r>
        </a:p>
      </xdr:txBody>
    </xdr:sp>
    <xdr:clientData/>
  </xdr:twoCellAnchor>
  <xdr:twoCellAnchor>
    <xdr:from>
      <xdr:col>0</xdr:col>
      <xdr:colOff>2086609</xdr:colOff>
      <xdr:row>0</xdr:row>
      <xdr:rowOff>93344</xdr:rowOff>
    </xdr:from>
    <xdr:to>
      <xdr:col>1</xdr:col>
      <xdr:colOff>1365</xdr:colOff>
      <xdr:row>2</xdr:row>
      <xdr:rowOff>20983</xdr:rowOff>
    </xdr:to>
    <xdr:sp macro="" textlink="">
      <xdr:nvSpPr>
        <xdr:cNvPr id="9312" name="Oval 96">
          <a:hlinkClick xmlns:r="http://schemas.openxmlformats.org/officeDocument/2006/relationships" r:id="rId3"/>
          <a:extLst>
            <a:ext uri="{FF2B5EF4-FFF2-40B4-BE49-F238E27FC236}">
              <a16:creationId xmlns:a16="http://schemas.microsoft.com/office/drawing/2014/main" xmlns="" id="{98F8D782-064E-47B4-9B78-7A194D67A19C}"/>
            </a:ext>
          </a:extLst>
        </xdr:cNvPr>
        <xdr:cNvSpPr>
          <a:spLocks noChangeArrowheads="1"/>
        </xdr:cNvSpPr>
      </xdr:nvSpPr>
      <xdr:spPr bwMode="auto">
        <a:xfrm>
          <a:off x="2080259" y="93344"/>
          <a:ext cx="215265" cy="21145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2</a:t>
          </a:r>
        </a:p>
      </xdr:txBody>
    </xdr:sp>
    <xdr:clientData/>
  </xdr:twoCellAnchor>
  <xdr:twoCellAnchor>
    <xdr:from>
      <xdr:col>0</xdr:col>
      <xdr:colOff>2317115</xdr:colOff>
      <xdr:row>0</xdr:row>
      <xdr:rowOff>93345</xdr:rowOff>
    </xdr:from>
    <xdr:to>
      <xdr:col>1</xdr:col>
      <xdr:colOff>222583</xdr:colOff>
      <xdr:row>2</xdr:row>
      <xdr:rowOff>22465</xdr:rowOff>
    </xdr:to>
    <xdr:sp macro="" textlink="">
      <xdr:nvSpPr>
        <xdr:cNvPr id="9313" name="Oval 97">
          <a:hlinkClick xmlns:r="http://schemas.openxmlformats.org/officeDocument/2006/relationships" r:id="rId4"/>
          <a:extLst>
            <a:ext uri="{FF2B5EF4-FFF2-40B4-BE49-F238E27FC236}">
              <a16:creationId xmlns:a16="http://schemas.microsoft.com/office/drawing/2014/main" xmlns="" id="{44450367-F088-47E2-AF42-FAD448EC9D03}"/>
            </a:ext>
          </a:extLst>
        </xdr:cNvPr>
        <xdr:cNvSpPr>
          <a:spLocks noChangeArrowheads="1"/>
        </xdr:cNvSpPr>
      </xdr:nvSpPr>
      <xdr:spPr bwMode="auto">
        <a:xfrm>
          <a:off x="2324100"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3-1</a:t>
          </a:r>
        </a:p>
      </xdr:txBody>
    </xdr:sp>
    <xdr:clientData/>
  </xdr:twoCellAnchor>
  <xdr:twoCellAnchor>
    <xdr:from>
      <xdr:col>1</xdr:col>
      <xdr:colOff>253365</xdr:colOff>
      <xdr:row>0</xdr:row>
      <xdr:rowOff>93345</xdr:rowOff>
    </xdr:from>
    <xdr:to>
      <xdr:col>1</xdr:col>
      <xdr:colOff>507994</xdr:colOff>
      <xdr:row>2</xdr:row>
      <xdr:rowOff>22465</xdr:rowOff>
    </xdr:to>
    <xdr:sp macro="" textlink="">
      <xdr:nvSpPr>
        <xdr:cNvPr id="9314" name="Oval 98">
          <a:hlinkClick xmlns:r="http://schemas.openxmlformats.org/officeDocument/2006/relationships" r:id="rId5"/>
          <a:extLst>
            <a:ext uri="{FF2B5EF4-FFF2-40B4-BE49-F238E27FC236}">
              <a16:creationId xmlns:a16="http://schemas.microsoft.com/office/drawing/2014/main" xmlns="" id="{7CBCD55B-62B6-4B48-8522-787A22449624}"/>
            </a:ext>
          </a:extLst>
        </xdr:cNvPr>
        <xdr:cNvSpPr>
          <a:spLocks noChangeArrowheads="1"/>
        </xdr:cNvSpPr>
      </xdr:nvSpPr>
      <xdr:spPr bwMode="auto">
        <a:xfrm>
          <a:off x="2590800"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3-2</a:t>
          </a:r>
        </a:p>
      </xdr:txBody>
    </xdr:sp>
    <xdr:clientData/>
  </xdr:twoCellAnchor>
  <xdr:twoCellAnchor>
    <xdr:from>
      <xdr:col>1</xdr:col>
      <xdr:colOff>509905</xdr:colOff>
      <xdr:row>0</xdr:row>
      <xdr:rowOff>93345</xdr:rowOff>
    </xdr:from>
    <xdr:to>
      <xdr:col>2</xdr:col>
      <xdr:colOff>219060</xdr:colOff>
      <xdr:row>2</xdr:row>
      <xdr:rowOff>22465</xdr:rowOff>
    </xdr:to>
    <xdr:sp macro="" textlink="">
      <xdr:nvSpPr>
        <xdr:cNvPr id="9315" name="Oval 99">
          <a:hlinkClick xmlns:r="http://schemas.openxmlformats.org/officeDocument/2006/relationships" r:id="rId6"/>
          <a:extLst>
            <a:ext uri="{FF2B5EF4-FFF2-40B4-BE49-F238E27FC236}">
              <a16:creationId xmlns:a16="http://schemas.microsoft.com/office/drawing/2014/main" xmlns="" id="{FC838C9D-B949-4907-99C8-ED586AC7ECD5}"/>
            </a:ext>
          </a:extLst>
        </xdr:cNvPr>
        <xdr:cNvSpPr>
          <a:spLocks noChangeArrowheads="1"/>
        </xdr:cNvSpPr>
      </xdr:nvSpPr>
      <xdr:spPr bwMode="auto">
        <a:xfrm>
          <a:off x="2847975"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A</a:t>
          </a:r>
        </a:p>
      </xdr:txBody>
    </xdr:sp>
    <xdr:clientData/>
  </xdr:twoCellAnchor>
  <xdr:twoCellAnchor>
    <xdr:from>
      <xdr:col>2</xdr:col>
      <xdr:colOff>237490</xdr:colOff>
      <xdr:row>0</xdr:row>
      <xdr:rowOff>93345</xdr:rowOff>
    </xdr:from>
    <xdr:to>
      <xdr:col>2</xdr:col>
      <xdr:colOff>487363</xdr:colOff>
      <xdr:row>2</xdr:row>
      <xdr:rowOff>22465</xdr:rowOff>
    </xdr:to>
    <xdr:sp macro="" textlink="">
      <xdr:nvSpPr>
        <xdr:cNvPr id="9316" name="Oval 100">
          <a:extLst>
            <a:ext uri="{FF2B5EF4-FFF2-40B4-BE49-F238E27FC236}">
              <a16:creationId xmlns:a16="http://schemas.microsoft.com/office/drawing/2014/main" xmlns="" id="{A0E64BBC-377B-45D6-8820-6354F4238D7C}"/>
            </a:ext>
          </a:extLst>
        </xdr:cNvPr>
        <xdr:cNvSpPr>
          <a:spLocks noChangeArrowheads="1"/>
        </xdr:cNvSpPr>
      </xdr:nvSpPr>
      <xdr:spPr bwMode="auto">
        <a:xfrm>
          <a:off x="3105150" y="104775"/>
          <a:ext cx="238125" cy="200025"/>
        </a:xfrm>
        <a:prstGeom prst="ellipse">
          <a:avLst/>
        </a:prstGeom>
        <a:solidFill>
          <a:srgbClr val="008000"/>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FFFFFF"/>
              </a:solidFill>
              <a:latin typeface="Times New Roman"/>
              <a:cs typeface="Times New Roman"/>
            </a:rPr>
            <a:t>B</a:t>
          </a:r>
        </a:p>
      </xdr:txBody>
    </xdr:sp>
    <xdr:clientData/>
  </xdr:twoCellAnchor>
  <xdr:twoCellAnchor>
    <xdr:from>
      <xdr:col>0</xdr:col>
      <xdr:colOff>412115</xdr:colOff>
      <xdr:row>0</xdr:row>
      <xdr:rowOff>0</xdr:rowOff>
    </xdr:from>
    <xdr:to>
      <xdr:col>0</xdr:col>
      <xdr:colOff>1492443</xdr:colOff>
      <xdr:row>2</xdr:row>
      <xdr:rowOff>114300</xdr:rowOff>
    </xdr:to>
    <xdr:sp macro="" textlink="">
      <xdr:nvSpPr>
        <xdr:cNvPr id="9317" name="AutoShape 101">
          <a:hlinkClick xmlns:r="http://schemas.openxmlformats.org/officeDocument/2006/relationships" r:id="rId6"/>
          <a:extLst>
            <a:ext uri="{FF2B5EF4-FFF2-40B4-BE49-F238E27FC236}">
              <a16:creationId xmlns:a16="http://schemas.microsoft.com/office/drawing/2014/main" xmlns="" id="{0B09E382-07A6-4FC8-BBA9-7DCE1B0510DD}"/>
            </a:ext>
          </a:extLst>
        </xdr:cNvPr>
        <xdr:cNvSpPr>
          <a:spLocks noChangeArrowheads="1"/>
        </xdr:cNvSpPr>
      </xdr:nvSpPr>
      <xdr:spPr bwMode="auto">
        <a:xfrm>
          <a:off x="409575" y="0"/>
          <a:ext cx="1085850" cy="400050"/>
        </a:xfrm>
        <a:prstGeom prst="leftArrow">
          <a:avLst>
            <a:gd name="adj1" fmla="val 47620"/>
            <a:gd name="adj2" fmla="val 77282"/>
          </a:avLst>
        </a:prstGeom>
        <a:solidFill>
          <a:srgbClr val="008000"/>
        </a:solidFill>
        <a:ln w="9525" algn="ctr">
          <a:noFill/>
          <a:miter lim="800000"/>
          <a:headEnd/>
          <a:tailEnd/>
        </a:ln>
        <a:effectLst>
          <a:prstShdw prst="shdw17" dist="17961" dir="2700000">
            <a:srgbClr val="008000">
              <a:gamma/>
              <a:shade val="60000"/>
              <a:invGamma/>
            </a:srgbClr>
          </a:prstShdw>
        </a:effectLst>
      </xdr:spPr>
      <xdr:txBody>
        <a:bodyPr vertOverflow="clip" wrap="square" lIns="0" tIns="22860" rIns="27432" bIns="22860" anchor="ctr" upright="1"/>
        <a:lstStyle/>
        <a:p>
          <a:pPr algn="r" rtl="0">
            <a:defRPr sz="1000"/>
          </a:pPr>
          <a:r>
            <a:rPr lang="lt-LT" sz="1000" b="1" i="0" u="none" strike="noStrike" baseline="0">
              <a:solidFill>
                <a:srgbClr val="FFFFFF"/>
              </a:solidFill>
              <a:latin typeface="Times New Roman"/>
              <a:cs typeface="Times New Roman"/>
            </a:rPr>
            <a:t>GRĮŽTI ATGAL</a:t>
          </a:r>
        </a:p>
      </xdr:txBody>
    </xdr:sp>
    <xdr:clientData/>
  </xdr:twoCellAnchor>
  <xdr:twoCellAnchor>
    <xdr:from>
      <xdr:col>0</xdr:col>
      <xdr:colOff>1549400</xdr:colOff>
      <xdr:row>0</xdr:row>
      <xdr:rowOff>93345</xdr:rowOff>
    </xdr:from>
    <xdr:to>
      <xdr:col>0</xdr:col>
      <xdr:colOff>1798935</xdr:colOff>
      <xdr:row>2</xdr:row>
      <xdr:rowOff>22465</xdr:rowOff>
    </xdr:to>
    <xdr:sp macro="" textlink="">
      <xdr:nvSpPr>
        <xdr:cNvPr id="9318" name="Oval 102">
          <a:hlinkClick xmlns:r="http://schemas.openxmlformats.org/officeDocument/2006/relationships" r:id="rId7"/>
          <a:extLst>
            <a:ext uri="{FF2B5EF4-FFF2-40B4-BE49-F238E27FC236}">
              <a16:creationId xmlns:a16="http://schemas.microsoft.com/office/drawing/2014/main" xmlns="" id="{74546C23-9816-4680-9CB6-92CDB7B8D95E}"/>
            </a:ext>
          </a:extLst>
        </xdr:cNvPr>
        <xdr:cNvSpPr>
          <a:spLocks noChangeArrowheads="1"/>
        </xdr:cNvSpPr>
      </xdr:nvSpPr>
      <xdr:spPr bwMode="auto">
        <a:xfrm>
          <a:off x="1552575" y="1047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T</a:t>
          </a:r>
        </a:p>
      </xdr:txBody>
    </xdr:sp>
    <xdr:clientData/>
  </xdr:twoCellAnchor>
  <xdr:twoCellAnchor>
    <xdr:from>
      <xdr:col>2</xdr:col>
      <xdr:colOff>512445</xdr:colOff>
      <xdr:row>0</xdr:row>
      <xdr:rowOff>93345</xdr:rowOff>
    </xdr:from>
    <xdr:to>
      <xdr:col>3</xdr:col>
      <xdr:colOff>225904</xdr:colOff>
      <xdr:row>2</xdr:row>
      <xdr:rowOff>22465</xdr:rowOff>
    </xdr:to>
    <xdr:sp macro="" textlink="">
      <xdr:nvSpPr>
        <xdr:cNvPr id="9319" name="Oval 103">
          <a:hlinkClick xmlns:r="http://schemas.openxmlformats.org/officeDocument/2006/relationships" r:id="rId1"/>
          <a:extLst>
            <a:ext uri="{FF2B5EF4-FFF2-40B4-BE49-F238E27FC236}">
              <a16:creationId xmlns:a16="http://schemas.microsoft.com/office/drawing/2014/main" xmlns="" id="{EF85B9F0-5CFD-40E5-8070-E287109FBC70}"/>
            </a:ext>
          </a:extLst>
        </xdr:cNvPr>
        <xdr:cNvSpPr>
          <a:spLocks noChangeArrowheads="1"/>
        </xdr:cNvSpPr>
      </xdr:nvSpPr>
      <xdr:spPr bwMode="auto">
        <a:xfrm>
          <a:off x="3362325"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PF</a:t>
          </a:r>
        </a:p>
      </xdr:txBody>
    </xdr:sp>
    <xdr:clientData/>
  </xdr:twoCellAnchor>
  <xdr:twoCellAnchor>
    <xdr:from>
      <xdr:col>3</xdr:col>
      <xdr:colOff>253365</xdr:colOff>
      <xdr:row>0</xdr:row>
      <xdr:rowOff>93345</xdr:rowOff>
    </xdr:from>
    <xdr:to>
      <xdr:col>3</xdr:col>
      <xdr:colOff>485685</xdr:colOff>
      <xdr:row>2</xdr:row>
      <xdr:rowOff>22465</xdr:rowOff>
    </xdr:to>
    <xdr:sp macro="" textlink="">
      <xdr:nvSpPr>
        <xdr:cNvPr id="9320" name="Oval 104">
          <a:hlinkClick xmlns:r="http://schemas.openxmlformats.org/officeDocument/2006/relationships" r:id="rId8"/>
          <a:extLst>
            <a:ext uri="{FF2B5EF4-FFF2-40B4-BE49-F238E27FC236}">
              <a16:creationId xmlns:a16="http://schemas.microsoft.com/office/drawing/2014/main" xmlns="" id="{5E4E121F-7980-4F00-B433-DA573849D0F9}"/>
            </a:ext>
          </a:extLst>
        </xdr:cNvPr>
        <xdr:cNvSpPr>
          <a:spLocks noChangeArrowheads="1"/>
        </xdr:cNvSpPr>
      </xdr:nvSpPr>
      <xdr:spPr bwMode="auto">
        <a:xfrm>
          <a:off x="3629025"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PJ</a:t>
          </a:r>
        </a:p>
      </xdr:txBody>
    </xdr:sp>
    <xdr:clientData/>
  </xdr:twoCellAnchor>
  <xdr:twoCellAnchor>
    <xdr:from>
      <xdr:col>2</xdr:col>
      <xdr:colOff>231140</xdr:colOff>
      <xdr:row>90</xdr:row>
      <xdr:rowOff>60325</xdr:rowOff>
    </xdr:from>
    <xdr:to>
      <xdr:col>6</xdr:col>
      <xdr:colOff>415225</xdr:colOff>
      <xdr:row>91</xdr:row>
      <xdr:rowOff>91414</xdr:rowOff>
    </xdr:to>
    <xdr:sp macro="" textlink="">
      <xdr:nvSpPr>
        <xdr:cNvPr id="9321" name="Text Box 105">
          <a:extLst>
            <a:ext uri="{FF2B5EF4-FFF2-40B4-BE49-F238E27FC236}">
              <a16:creationId xmlns:a16="http://schemas.microsoft.com/office/drawing/2014/main" xmlns="" id="{F1D8EC85-A143-4E0E-A846-932E5069C784}"/>
            </a:ext>
          </a:extLst>
        </xdr:cNvPr>
        <xdr:cNvSpPr txBox="1">
          <a:spLocks noChangeArrowheads="1"/>
        </xdr:cNvSpPr>
      </xdr:nvSpPr>
      <xdr:spPr bwMode="auto">
        <a:xfrm>
          <a:off x="3095625" y="11515725"/>
          <a:ext cx="2276475" cy="200025"/>
        </a:xfrm>
        <a:prstGeom prst="rect">
          <a:avLst/>
        </a:prstGeom>
        <a:noFill/>
        <a:ln w="9525">
          <a:noFill/>
          <a:miter lim="800000"/>
          <a:headEnd/>
          <a:tailEnd/>
        </a:ln>
      </xdr:spPr>
      <xdr:txBody>
        <a:bodyPr vertOverflow="clip" wrap="square" lIns="27432" tIns="22860" rIns="0" bIns="0" anchor="t" upright="1"/>
        <a:lstStyle/>
        <a:p>
          <a:pPr algn="l" rtl="0">
            <a:defRPr sz="1000"/>
          </a:pPr>
          <a:r>
            <a:rPr lang="lt-LT" sz="900" b="0" i="0" u="none" strike="noStrike" baseline="0">
              <a:solidFill>
                <a:srgbClr val="008000"/>
              </a:solidFill>
              <a:latin typeface="Times New Roman"/>
              <a:cs typeface="Times New Roman"/>
            </a:rPr>
            <a:t>B priedas: Informacija apie juridinį asmenį</a:t>
          </a:r>
        </a:p>
      </xdr:txBody>
    </xdr:sp>
    <xdr:clientData/>
  </xdr:twoCellAnchor>
  <xdr:twoCellAnchor>
    <xdr:from>
      <xdr:col>4</xdr:col>
      <xdr:colOff>6350</xdr:colOff>
      <xdr:row>88</xdr:row>
      <xdr:rowOff>0</xdr:rowOff>
    </xdr:from>
    <xdr:to>
      <xdr:col>6</xdr:col>
      <xdr:colOff>112683</xdr:colOff>
      <xdr:row>90</xdr:row>
      <xdr:rowOff>101845</xdr:rowOff>
    </xdr:to>
    <xdr:sp macro="" textlink="">
      <xdr:nvSpPr>
        <xdr:cNvPr id="9322" name="AutoShape 106">
          <a:hlinkClick xmlns:r="http://schemas.openxmlformats.org/officeDocument/2006/relationships" r:id="rId1"/>
          <a:extLst>
            <a:ext uri="{FF2B5EF4-FFF2-40B4-BE49-F238E27FC236}">
              <a16:creationId xmlns:a16="http://schemas.microsoft.com/office/drawing/2014/main" xmlns="" id="{4FC232F4-F9CB-47CC-9038-1E997F2EB54F}"/>
            </a:ext>
          </a:extLst>
        </xdr:cNvPr>
        <xdr:cNvSpPr>
          <a:spLocks noChangeArrowheads="1"/>
        </xdr:cNvSpPr>
      </xdr:nvSpPr>
      <xdr:spPr bwMode="auto">
        <a:xfrm>
          <a:off x="3924300" y="11191875"/>
          <a:ext cx="1162050" cy="400050"/>
        </a:xfrm>
        <a:prstGeom prst="rightArrow">
          <a:avLst>
            <a:gd name="adj1" fmla="val 48389"/>
            <a:gd name="adj2" fmla="val 83472"/>
          </a:avLst>
        </a:prstGeom>
        <a:solidFill>
          <a:srgbClr val="008000"/>
        </a:solidFill>
        <a:ln w="9525">
          <a:noFill/>
          <a:miter lim="800000"/>
          <a:headEnd/>
          <a:tailEnd/>
        </a:ln>
        <a:effectLst>
          <a:prstShdw prst="shdw17" dist="17961" dir="2700000">
            <a:srgbClr val="008000">
              <a:gamma/>
              <a:shade val="60000"/>
              <a:invGamma/>
            </a:srgbClr>
          </a:prstShdw>
        </a:effectLst>
      </xdr:spPr>
      <xdr:txBody>
        <a:bodyPr vertOverflow="clip" wrap="square" lIns="27432" tIns="22860" rIns="0" bIns="0" anchor="t" upright="1"/>
        <a:lstStyle/>
        <a:p>
          <a:pPr algn="l" rtl="0">
            <a:defRPr sz="1000"/>
          </a:pPr>
          <a:r>
            <a:rPr lang="lt-LT" sz="1000" b="1" i="0" u="none" strike="noStrike" baseline="0">
              <a:solidFill>
                <a:srgbClr val="FFFFFF"/>
              </a:solidFill>
              <a:latin typeface="Times New Roman"/>
              <a:cs typeface="Times New Roman"/>
            </a:rPr>
            <a:t>PEREITI TOLIAU</a:t>
          </a:r>
        </a:p>
      </xdr:txBody>
    </xdr:sp>
    <xdr:clientData/>
  </xdr:twoCellAnchor>
  <xdr:twoCellAnchor>
    <xdr:from>
      <xdr:col>0</xdr:col>
      <xdr:colOff>1805305</xdr:colOff>
      <xdr:row>88</xdr:row>
      <xdr:rowOff>86995</xdr:rowOff>
    </xdr:from>
    <xdr:to>
      <xdr:col>0</xdr:col>
      <xdr:colOff>2062445</xdr:colOff>
      <xdr:row>90</xdr:row>
      <xdr:rowOff>7850</xdr:rowOff>
    </xdr:to>
    <xdr:sp macro="" textlink="">
      <xdr:nvSpPr>
        <xdr:cNvPr id="9323" name="Oval 107">
          <a:hlinkClick xmlns:r="http://schemas.openxmlformats.org/officeDocument/2006/relationships" r:id="rId2"/>
          <a:extLst>
            <a:ext uri="{FF2B5EF4-FFF2-40B4-BE49-F238E27FC236}">
              <a16:creationId xmlns:a16="http://schemas.microsoft.com/office/drawing/2014/main" xmlns="" id="{02352393-C863-41D1-AA1F-FAB3D6B44E27}"/>
            </a:ext>
          </a:extLst>
        </xdr:cNvPr>
        <xdr:cNvSpPr>
          <a:spLocks noChangeArrowheads="1"/>
        </xdr:cNvSpPr>
      </xdr:nvSpPr>
      <xdr:spPr bwMode="auto">
        <a:xfrm>
          <a:off x="1809750" y="11296650"/>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1</a:t>
          </a:r>
        </a:p>
      </xdr:txBody>
    </xdr:sp>
    <xdr:clientData/>
  </xdr:twoCellAnchor>
  <xdr:twoCellAnchor>
    <xdr:from>
      <xdr:col>0</xdr:col>
      <xdr:colOff>2086610</xdr:colOff>
      <xdr:row>88</xdr:row>
      <xdr:rowOff>85725</xdr:rowOff>
    </xdr:from>
    <xdr:to>
      <xdr:col>1</xdr:col>
      <xdr:colOff>5876</xdr:colOff>
      <xdr:row>90</xdr:row>
      <xdr:rowOff>8026</xdr:rowOff>
    </xdr:to>
    <xdr:sp macro="" textlink="">
      <xdr:nvSpPr>
        <xdr:cNvPr id="9324" name="Oval 108">
          <a:hlinkClick xmlns:r="http://schemas.openxmlformats.org/officeDocument/2006/relationships" r:id="rId3"/>
          <a:extLst>
            <a:ext uri="{FF2B5EF4-FFF2-40B4-BE49-F238E27FC236}">
              <a16:creationId xmlns:a16="http://schemas.microsoft.com/office/drawing/2014/main" xmlns="" id="{5EE3409F-FA4C-4355-A656-E18461156F20}"/>
            </a:ext>
          </a:extLst>
        </xdr:cNvPr>
        <xdr:cNvSpPr>
          <a:spLocks noChangeArrowheads="1"/>
        </xdr:cNvSpPr>
      </xdr:nvSpPr>
      <xdr:spPr bwMode="auto">
        <a:xfrm flipH="1">
          <a:off x="2080260" y="11277600"/>
          <a:ext cx="224790" cy="211152"/>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2</a:t>
          </a:r>
        </a:p>
      </xdr:txBody>
    </xdr:sp>
    <xdr:clientData/>
  </xdr:twoCellAnchor>
  <xdr:twoCellAnchor>
    <xdr:from>
      <xdr:col>0</xdr:col>
      <xdr:colOff>2317115</xdr:colOff>
      <xdr:row>88</xdr:row>
      <xdr:rowOff>86995</xdr:rowOff>
    </xdr:from>
    <xdr:to>
      <xdr:col>1</xdr:col>
      <xdr:colOff>222583</xdr:colOff>
      <xdr:row>90</xdr:row>
      <xdr:rowOff>7850</xdr:rowOff>
    </xdr:to>
    <xdr:sp macro="" textlink="">
      <xdr:nvSpPr>
        <xdr:cNvPr id="9325" name="Oval 109">
          <a:hlinkClick xmlns:r="http://schemas.openxmlformats.org/officeDocument/2006/relationships" r:id="rId4"/>
          <a:extLst>
            <a:ext uri="{FF2B5EF4-FFF2-40B4-BE49-F238E27FC236}">
              <a16:creationId xmlns:a16="http://schemas.microsoft.com/office/drawing/2014/main" xmlns="" id="{5FC5EFA9-152B-4172-821F-6D0C838AFBC0}"/>
            </a:ext>
          </a:extLst>
        </xdr:cNvPr>
        <xdr:cNvSpPr>
          <a:spLocks noChangeArrowheads="1"/>
        </xdr:cNvSpPr>
      </xdr:nvSpPr>
      <xdr:spPr bwMode="auto">
        <a:xfrm>
          <a:off x="2324100" y="11296650"/>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3-1</a:t>
          </a:r>
        </a:p>
      </xdr:txBody>
    </xdr:sp>
    <xdr:clientData/>
  </xdr:twoCellAnchor>
  <xdr:twoCellAnchor>
    <xdr:from>
      <xdr:col>1</xdr:col>
      <xdr:colOff>253365</xdr:colOff>
      <xdr:row>88</xdr:row>
      <xdr:rowOff>86995</xdr:rowOff>
    </xdr:from>
    <xdr:to>
      <xdr:col>1</xdr:col>
      <xdr:colOff>507994</xdr:colOff>
      <xdr:row>90</xdr:row>
      <xdr:rowOff>7850</xdr:rowOff>
    </xdr:to>
    <xdr:sp macro="" textlink="">
      <xdr:nvSpPr>
        <xdr:cNvPr id="9326" name="Oval 110">
          <a:hlinkClick xmlns:r="http://schemas.openxmlformats.org/officeDocument/2006/relationships" r:id="rId5"/>
          <a:extLst>
            <a:ext uri="{FF2B5EF4-FFF2-40B4-BE49-F238E27FC236}">
              <a16:creationId xmlns:a16="http://schemas.microsoft.com/office/drawing/2014/main" xmlns="" id="{B146F4C4-4CCA-4DA5-9FAA-97AA41DF7BDF}"/>
            </a:ext>
          </a:extLst>
        </xdr:cNvPr>
        <xdr:cNvSpPr>
          <a:spLocks noChangeArrowheads="1"/>
        </xdr:cNvSpPr>
      </xdr:nvSpPr>
      <xdr:spPr bwMode="auto">
        <a:xfrm>
          <a:off x="2590800" y="11296650"/>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3-2</a:t>
          </a:r>
        </a:p>
      </xdr:txBody>
    </xdr:sp>
    <xdr:clientData/>
  </xdr:twoCellAnchor>
  <xdr:twoCellAnchor>
    <xdr:from>
      <xdr:col>1</xdr:col>
      <xdr:colOff>509905</xdr:colOff>
      <xdr:row>88</xdr:row>
      <xdr:rowOff>86995</xdr:rowOff>
    </xdr:from>
    <xdr:to>
      <xdr:col>2</xdr:col>
      <xdr:colOff>219060</xdr:colOff>
      <xdr:row>90</xdr:row>
      <xdr:rowOff>7850</xdr:rowOff>
    </xdr:to>
    <xdr:sp macro="" textlink="">
      <xdr:nvSpPr>
        <xdr:cNvPr id="9327" name="Oval 111">
          <a:hlinkClick xmlns:r="http://schemas.openxmlformats.org/officeDocument/2006/relationships" r:id="rId6"/>
          <a:extLst>
            <a:ext uri="{FF2B5EF4-FFF2-40B4-BE49-F238E27FC236}">
              <a16:creationId xmlns:a16="http://schemas.microsoft.com/office/drawing/2014/main" xmlns="" id="{7E389F72-87B4-463C-BF84-E28E8E39DACF}"/>
            </a:ext>
          </a:extLst>
        </xdr:cNvPr>
        <xdr:cNvSpPr>
          <a:spLocks noChangeArrowheads="1"/>
        </xdr:cNvSpPr>
      </xdr:nvSpPr>
      <xdr:spPr bwMode="auto">
        <a:xfrm>
          <a:off x="2847975" y="11296650"/>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A</a:t>
          </a:r>
        </a:p>
      </xdr:txBody>
    </xdr:sp>
    <xdr:clientData/>
  </xdr:twoCellAnchor>
  <xdr:twoCellAnchor>
    <xdr:from>
      <xdr:col>2</xdr:col>
      <xdr:colOff>237490</xdr:colOff>
      <xdr:row>88</xdr:row>
      <xdr:rowOff>86995</xdr:rowOff>
    </xdr:from>
    <xdr:to>
      <xdr:col>2</xdr:col>
      <xdr:colOff>487363</xdr:colOff>
      <xdr:row>90</xdr:row>
      <xdr:rowOff>7850</xdr:rowOff>
    </xdr:to>
    <xdr:sp macro="" textlink="">
      <xdr:nvSpPr>
        <xdr:cNvPr id="9328" name="Oval 112">
          <a:extLst>
            <a:ext uri="{FF2B5EF4-FFF2-40B4-BE49-F238E27FC236}">
              <a16:creationId xmlns:a16="http://schemas.microsoft.com/office/drawing/2014/main" xmlns="" id="{D48EB2DC-6961-46D6-985E-3476ABFCFCDC}"/>
            </a:ext>
          </a:extLst>
        </xdr:cNvPr>
        <xdr:cNvSpPr>
          <a:spLocks noChangeArrowheads="1"/>
        </xdr:cNvSpPr>
      </xdr:nvSpPr>
      <xdr:spPr bwMode="auto">
        <a:xfrm>
          <a:off x="3105150" y="11296650"/>
          <a:ext cx="238125" cy="200025"/>
        </a:xfrm>
        <a:prstGeom prst="ellipse">
          <a:avLst/>
        </a:prstGeom>
        <a:solidFill>
          <a:srgbClr val="008000"/>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FFFFFF"/>
              </a:solidFill>
              <a:latin typeface="Times New Roman"/>
              <a:cs typeface="Times New Roman"/>
            </a:rPr>
            <a:t>B</a:t>
          </a:r>
        </a:p>
      </xdr:txBody>
    </xdr:sp>
    <xdr:clientData/>
  </xdr:twoCellAnchor>
  <xdr:twoCellAnchor>
    <xdr:from>
      <xdr:col>0</xdr:col>
      <xdr:colOff>412115</xdr:colOff>
      <xdr:row>88</xdr:row>
      <xdr:rowOff>0</xdr:rowOff>
    </xdr:from>
    <xdr:to>
      <xdr:col>0</xdr:col>
      <xdr:colOff>1492443</xdr:colOff>
      <xdr:row>90</xdr:row>
      <xdr:rowOff>101845</xdr:rowOff>
    </xdr:to>
    <xdr:sp macro="" textlink="">
      <xdr:nvSpPr>
        <xdr:cNvPr id="9329" name="AutoShape 113">
          <a:hlinkClick xmlns:r="http://schemas.openxmlformats.org/officeDocument/2006/relationships" r:id="rId6"/>
          <a:extLst>
            <a:ext uri="{FF2B5EF4-FFF2-40B4-BE49-F238E27FC236}">
              <a16:creationId xmlns:a16="http://schemas.microsoft.com/office/drawing/2014/main" xmlns="" id="{2F99C9A0-9557-4A45-B306-E6EADCE5D1BF}"/>
            </a:ext>
          </a:extLst>
        </xdr:cNvPr>
        <xdr:cNvSpPr>
          <a:spLocks noChangeArrowheads="1"/>
        </xdr:cNvSpPr>
      </xdr:nvSpPr>
      <xdr:spPr bwMode="auto">
        <a:xfrm>
          <a:off x="409575" y="11191875"/>
          <a:ext cx="1085850" cy="400050"/>
        </a:xfrm>
        <a:prstGeom prst="leftArrow">
          <a:avLst>
            <a:gd name="adj1" fmla="val 47620"/>
            <a:gd name="adj2" fmla="val 77282"/>
          </a:avLst>
        </a:prstGeom>
        <a:solidFill>
          <a:srgbClr val="008000"/>
        </a:solidFill>
        <a:ln w="9525" algn="ctr">
          <a:noFill/>
          <a:miter lim="800000"/>
          <a:headEnd/>
          <a:tailEnd/>
        </a:ln>
        <a:effectLst>
          <a:prstShdw prst="shdw17" dist="17961" dir="2700000">
            <a:srgbClr val="008000">
              <a:gamma/>
              <a:shade val="60000"/>
              <a:invGamma/>
            </a:srgbClr>
          </a:prstShdw>
        </a:effectLst>
      </xdr:spPr>
      <xdr:txBody>
        <a:bodyPr vertOverflow="clip" wrap="square" lIns="0" tIns="22860" rIns="27432" bIns="22860" anchor="ctr" upright="1"/>
        <a:lstStyle/>
        <a:p>
          <a:pPr algn="r" rtl="0">
            <a:defRPr sz="1000"/>
          </a:pPr>
          <a:r>
            <a:rPr lang="lt-LT" sz="1000" b="1" i="0" u="none" strike="noStrike" baseline="0">
              <a:solidFill>
                <a:srgbClr val="FFFFFF"/>
              </a:solidFill>
              <a:latin typeface="Times New Roman"/>
              <a:cs typeface="Times New Roman"/>
            </a:rPr>
            <a:t>GRĮŽTI ATGAL</a:t>
          </a:r>
        </a:p>
      </xdr:txBody>
    </xdr:sp>
    <xdr:clientData/>
  </xdr:twoCellAnchor>
  <xdr:twoCellAnchor>
    <xdr:from>
      <xdr:col>0</xdr:col>
      <xdr:colOff>1549400</xdr:colOff>
      <xdr:row>88</xdr:row>
      <xdr:rowOff>86995</xdr:rowOff>
    </xdr:from>
    <xdr:to>
      <xdr:col>0</xdr:col>
      <xdr:colOff>1798935</xdr:colOff>
      <xdr:row>90</xdr:row>
      <xdr:rowOff>7850</xdr:rowOff>
    </xdr:to>
    <xdr:sp macro="" textlink="">
      <xdr:nvSpPr>
        <xdr:cNvPr id="9330" name="Oval 114">
          <a:hlinkClick xmlns:r="http://schemas.openxmlformats.org/officeDocument/2006/relationships" r:id="rId7"/>
          <a:extLst>
            <a:ext uri="{FF2B5EF4-FFF2-40B4-BE49-F238E27FC236}">
              <a16:creationId xmlns:a16="http://schemas.microsoft.com/office/drawing/2014/main" xmlns="" id="{24926659-CCAA-4C6B-BC57-BFE31466A33C}"/>
            </a:ext>
          </a:extLst>
        </xdr:cNvPr>
        <xdr:cNvSpPr>
          <a:spLocks noChangeArrowheads="1"/>
        </xdr:cNvSpPr>
      </xdr:nvSpPr>
      <xdr:spPr bwMode="auto">
        <a:xfrm>
          <a:off x="1552575" y="11296650"/>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T</a:t>
          </a:r>
        </a:p>
      </xdr:txBody>
    </xdr:sp>
    <xdr:clientData/>
  </xdr:twoCellAnchor>
  <xdr:twoCellAnchor>
    <xdr:from>
      <xdr:col>2</xdr:col>
      <xdr:colOff>512445</xdr:colOff>
      <xdr:row>88</xdr:row>
      <xdr:rowOff>86995</xdr:rowOff>
    </xdr:from>
    <xdr:to>
      <xdr:col>3</xdr:col>
      <xdr:colOff>225904</xdr:colOff>
      <xdr:row>90</xdr:row>
      <xdr:rowOff>7850</xdr:rowOff>
    </xdr:to>
    <xdr:sp macro="" textlink="">
      <xdr:nvSpPr>
        <xdr:cNvPr id="9331" name="Oval 115">
          <a:hlinkClick xmlns:r="http://schemas.openxmlformats.org/officeDocument/2006/relationships" r:id="rId1"/>
          <a:extLst>
            <a:ext uri="{FF2B5EF4-FFF2-40B4-BE49-F238E27FC236}">
              <a16:creationId xmlns:a16="http://schemas.microsoft.com/office/drawing/2014/main" xmlns="" id="{47E7250E-EFCF-42D9-95E3-992AE5AB705E}"/>
            </a:ext>
          </a:extLst>
        </xdr:cNvPr>
        <xdr:cNvSpPr>
          <a:spLocks noChangeArrowheads="1"/>
        </xdr:cNvSpPr>
      </xdr:nvSpPr>
      <xdr:spPr bwMode="auto">
        <a:xfrm>
          <a:off x="3362325" y="11296650"/>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PF</a:t>
          </a:r>
        </a:p>
      </xdr:txBody>
    </xdr:sp>
    <xdr:clientData/>
  </xdr:twoCellAnchor>
  <xdr:twoCellAnchor>
    <xdr:from>
      <xdr:col>3</xdr:col>
      <xdr:colOff>253365</xdr:colOff>
      <xdr:row>88</xdr:row>
      <xdr:rowOff>86995</xdr:rowOff>
    </xdr:from>
    <xdr:to>
      <xdr:col>3</xdr:col>
      <xdr:colOff>485685</xdr:colOff>
      <xdr:row>90</xdr:row>
      <xdr:rowOff>7850</xdr:rowOff>
    </xdr:to>
    <xdr:sp macro="" textlink="">
      <xdr:nvSpPr>
        <xdr:cNvPr id="9332" name="Oval 116">
          <a:hlinkClick xmlns:r="http://schemas.openxmlformats.org/officeDocument/2006/relationships" r:id="rId8"/>
          <a:extLst>
            <a:ext uri="{FF2B5EF4-FFF2-40B4-BE49-F238E27FC236}">
              <a16:creationId xmlns:a16="http://schemas.microsoft.com/office/drawing/2014/main" xmlns="" id="{54DDACD3-27D6-4F34-B224-EB18296F377D}"/>
            </a:ext>
          </a:extLst>
        </xdr:cNvPr>
        <xdr:cNvSpPr>
          <a:spLocks noChangeArrowheads="1"/>
        </xdr:cNvSpPr>
      </xdr:nvSpPr>
      <xdr:spPr bwMode="auto">
        <a:xfrm>
          <a:off x="3629025" y="11296650"/>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PJ</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149860</xdr:colOff>
      <xdr:row>2</xdr:row>
      <xdr:rowOff>55245</xdr:rowOff>
    </xdr:from>
    <xdr:to>
      <xdr:col>27</xdr:col>
      <xdr:colOff>143510</xdr:colOff>
      <xdr:row>2</xdr:row>
      <xdr:rowOff>262699</xdr:rowOff>
    </xdr:to>
    <xdr:sp macro="" textlink="">
      <xdr:nvSpPr>
        <xdr:cNvPr id="14350" name="Text Box 14">
          <a:extLst>
            <a:ext uri="{FF2B5EF4-FFF2-40B4-BE49-F238E27FC236}">
              <a16:creationId xmlns:a16="http://schemas.microsoft.com/office/drawing/2014/main" xmlns="" id="{BB726A93-799A-48F2-92FA-ED3BCD28EAD2}"/>
            </a:ext>
          </a:extLst>
        </xdr:cNvPr>
        <xdr:cNvSpPr txBox="1">
          <a:spLocks noChangeArrowheads="1"/>
        </xdr:cNvSpPr>
      </xdr:nvSpPr>
      <xdr:spPr bwMode="auto">
        <a:xfrm>
          <a:off x="3390900" y="381000"/>
          <a:ext cx="1895475" cy="209550"/>
        </a:xfrm>
        <a:prstGeom prst="rect">
          <a:avLst/>
        </a:prstGeom>
        <a:noFill/>
        <a:ln w="9525">
          <a:noFill/>
          <a:miter lim="800000"/>
          <a:headEnd/>
          <a:tailEnd/>
        </a:ln>
      </xdr:spPr>
      <xdr:txBody>
        <a:bodyPr vertOverflow="clip" wrap="square" lIns="27432" tIns="22860" rIns="0" bIns="0" anchor="t" upright="1"/>
        <a:lstStyle/>
        <a:p>
          <a:pPr algn="l" rtl="0">
            <a:defRPr sz="1000"/>
          </a:pPr>
          <a:r>
            <a:rPr lang="lt-LT" sz="900" b="0" i="0" u="none" strike="noStrike" baseline="0">
              <a:solidFill>
                <a:srgbClr val="008000"/>
              </a:solidFill>
              <a:latin typeface="Times New Roman"/>
              <a:cs typeface="Times New Roman"/>
            </a:rPr>
            <a:t>Paraiška paskolai (fiziniam asmeniui)</a:t>
          </a:r>
        </a:p>
      </xdr:txBody>
    </xdr:sp>
    <xdr:clientData/>
  </xdr:twoCellAnchor>
  <xdr:twoCellAnchor>
    <xdr:from>
      <xdr:col>20</xdr:col>
      <xdr:colOff>132715</xdr:colOff>
      <xdr:row>0</xdr:row>
      <xdr:rowOff>0</xdr:rowOff>
    </xdr:from>
    <xdr:to>
      <xdr:col>26</xdr:col>
      <xdr:colOff>149940</xdr:colOff>
      <xdr:row>2</xdr:row>
      <xdr:rowOff>63739</xdr:rowOff>
    </xdr:to>
    <xdr:sp macro="" textlink="">
      <xdr:nvSpPr>
        <xdr:cNvPr id="14390" name="AutoShape 54">
          <a:hlinkClick xmlns:r="http://schemas.openxmlformats.org/officeDocument/2006/relationships" r:id="rId1"/>
          <a:extLst>
            <a:ext uri="{FF2B5EF4-FFF2-40B4-BE49-F238E27FC236}">
              <a16:creationId xmlns:a16="http://schemas.microsoft.com/office/drawing/2014/main" xmlns="" id="{7594FBCF-9248-4464-B87E-593C8B074774}"/>
            </a:ext>
          </a:extLst>
        </xdr:cNvPr>
        <xdr:cNvSpPr>
          <a:spLocks noChangeArrowheads="1"/>
        </xdr:cNvSpPr>
      </xdr:nvSpPr>
      <xdr:spPr bwMode="auto">
        <a:xfrm>
          <a:off x="3943350" y="0"/>
          <a:ext cx="1162050" cy="400050"/>
        </a:xfrm>
        <a:prstGeom prst="rightArrow">
          <a:avLst>
            <a:gd name="adj1" fmla="val 48389"/>
            <a:gd name="adj2" fmla="val 83472"/>
          </a:avLst>
        </a:prstGeom>
        <a:solidFill>
          <a:srgbClr val="008000"/>
        </a:solidFill>
        <a:ln w="9525">
          <a:noFill/>
          <a:miter lim="800000"/>
          <a:headEnd/>
          <a:tailEnd/>
        </a:ln>
        <a:effectLst>
          <a:prstShdw prst="shdw17" dist="17961" dir="2700000">
            <a:srgbClr val="008000">
              <a:gamma/>
              <a:shade val="60000"/>
              <a:invGamma/>
            </a:srgbClr>
          </a:prstShdw>
        </a:effectLst>
      </xdr:spPr>
      <xdr:txBody>
        <a:bodyPr vertOverflow="clip" wrap="square" lIns="27432" tIns="22860" rIns="0" bIns="0" anchor="t" upright="1"/>
        <a:lstStyle/>
        <a:p>
          <a:pPr algn="l" rtl="0">
            <a:defRPr sz="1000"/>
          </a:pPr>
          <a:r>
            <a:rPr lang="lt-LT" sz="1000" b="1" i="0" u="none" strike="noStrike" baseline="0">
              <a:solidFill>
                <a:srgbClr val="FFFFFF"/>
              </a:solidFill>
              <a:latin typeface="Times New Roman"/>
              <a:cs typeface="Times New Roman"/>
            </a:rPr>
            <a:t>PEREITI TOLIAU</a:t>
          </a:r>
        </a:p>
      </xdr:txBody>
    </xdr:sp>
    <xdr:clientData/>
  </xdr:twoCellAnchor>
  <xdr:twoCellAnchor>
    <xdr:from>
      <xdr:col>9</xdr:col>
      <xdr:colOff>128270</xdr:colOff>
      <xdr:row>0</xdr:row>
      <xdr:rowOff>114300</xdr:rowOff>
    </xdr:from>
    <xdr:to>
      <xdr:col>10</xdr:col>
      <xdr:colOff>172334</xdr:colOff>
      <xdr:row>1</xdr:row>
      <xdr:rowOff>123074</xdr:rowOff>
    </xdr:to>
    <xdr:sp macro="" textlink="">
      <xdr:nvSpPr>
        <xdr:cNvPr id="14391" name="Oval 55">
          <a:hlinkClick xmlns:r="http://schemas.openxmlformats.org/officeDocument/2006/relationships" r:id="rId2"/>
          <a:extLst>
            <a:ext uri="{FF2B5EF4-FFF2-40B4-BE49-F238E27FC236}">
              <a16:creationId xmlns:a16="http://schemas.microsoft.com/office/drawing/2014/main" xmlns="" id="{0F63F4C1-0068-45C6-BAE9-7ADAEB6B55FD}"/>
            </a:ext>
          </a:extLst>
        </xdr:cNvPr>
        <xdr:cNvSpPr>
          <a:spLocks noChangeArrowheads="1"/>
        </xdr:cNvSpPr>
      </xdr:nvSpPr>
      <xdr:spPr bwMode="auto">
        <a:xfrm>
          <a:off x="1828800" y="1047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1</a:t>
          </a:r>
        </a:p>
      </xdr:txBody>
    </xdr:sp>
    <xdr:clientData/>
  </xdr:twoCellAnchor>
  <xdr:twoCellAnchor>
    <xdr:from>
      <xdr:col>10</xdr:col>
      <xdr:colOff>184150</xdr:colOff>
      <xdr:row>0</xdr:row>
      <xdr:rowOff>114300</xdr:rowOff>
    </xdr:from>
    <xdr:to>
      <xdr:col>12</xdr:col>
      <xdr:colOff>45411</xdr:colOff>
      <xdr:row>1</xdr:row>
      <xdr:rowOff>123074</xdr:rowOff>
    </xdr:to>
    <xdr:sp macro="" textlink="">
      <xdr:nvSpPr>
        <xdr:cNvPr id="14392" name="Oval 56">
          <a:hlinkClick xmlns:r="http://schemas.openxmlformats.org/officeDocument/2006/relationships" r:id="rId3"/>
          <a:extLst>
            <a:ext uri="{FF2B5EF4-FFF2-40B4-BE49-F238E27FC236}">
              <a16:creationId xmlns:a16="http://schemas.microsoft.com/office/drawing/2014/main" xmlns="" id="{74F370A2-7BB6-49E8-AC47-96B096744825}"/>
            </a:ext>
          </a:extLst>
        </xdr:cNvPr>
        <xdr:cNvSpPr>
          <a:spLocks noChangeArrowheads="1"/>
        </xdr:cNvSpPr>
      </xdr:nvSpPr>
      <xdr:spPr bwMode="auto">
        <a:xfrm>
          <a:off x="2085975" y="1047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2</a:t>
          </a:r>
        </a:p>
      </xdr:txBody>
    </xdr:sp>
    <xdr:clientData/>
  </xdr:twoCellAnchor>
  <xdr:twoCellAnchor>
    <xdr:from>
      <xdr:col>12</xdr:col>
      <xdr:colOff>50165</xdr:colOff>
      <xdr:row>0</xdr:row>
      <xdr:rowOff>114300</xdr:rowOff>
    </xdr:from>
    <xdr:to>
      <xdr:col>13</xdr:col>
      <xdr:colOff>107039</xdr:colOff>
      <xdr:row>1</xdr:row>
      <xdr:rowOff>123074</xdr:rowOff>
    </xdr:to>
    <xdr:sp macro="" textlink="">
      <xdr:nvSpPr>
        <xdr:cNvPr id="14393" name="Oval 57">
          <a:hlinkClick xmlns:r="http://schemas.openxmlformats.org/officeDocument/2006/relationships" r:id="rId4"/>
          <a:extLst>
            <a:ext uri="{FF2B5EF4-FFF2-40B4-BE49-F238E27FC236}">
              <a16:creationId xmlns:a16="http://schemas.microsoft.com/office/drawing/2014/main" xmlns="" id="{E82C22B6-A80A-40A0-8C39-11ABE6FC16FA}"/>
            </a:ext>
          </a:extLst>
        </xdr:cNvPr>
        <xdr:cNvSpPr>
          <a:spLocks noChangeArrowheads="1"/>
        </xdr:cNvSpPr>
      </xdr:nvSpPr>
      <xdr:spPr bwMode="auto">
        <a:xfrm>
          <a:off x="2343150"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3-1</a:t>
          </a:r>
        </a:p>
      </xdr:txBody>
    </xdr:sp>
    <xdr:clientData/>
  </xdr:twoCellAnchor>
  <xdr:twoCellAnchor>
    <xdr:from>
      <xdr:col>13</xdr:col>
      <xdr:colOff>126365</xdr:colOff>
      <xdr:row>0</xdr:row>
      <xdr:rowOff>114300</xdr:rowOff>
    </xdr:from>
    <xdr:to>
      <xdr:col>14</xdr:col>
      <xdr:colOff>182316</xdr:colOff>
      <xdr:row>1</xdr:row>
      <xdr:rowOff>123074</xdr:rowOff>
    </xdr:to>
    <xdr:sp macro="" textlink="">
      <xdr:nvSpPr>
        <xdr:cNvPr id="14394" name="Oval 58">
          <a:hlinkClick xmlns:r="http://schemas.openxmlformats.org/officeDocument/2006/relationships" r:id="rId5"/>
          <a:extLst>
            <a:ext uri="{FF2B5EF4-FFF2-40B4-BE49-F238E27FC236}">
              <a16:creationId xmlns:a16="http://schemas.microsoft.com/office/drawing/2014/main" xmlns="" id="{777518D1-FE9A-40C6-9CD8-C792B5DDA8EB}"/>
            </a:ext>
          </a:extLst>
        </xdr:cNvPr>
        <xdr:cNvSpPr>
          <a:spLocks noChangeArrowheads="1"/>
        </xdr:cNvSpPr>
      </xdr:nvSpPr>
      <xdr:spPr bwMode="auto">
        <a:xfrm>
          <a:off x="2609850"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3-2</a:t>
          </a:r>
        </a:p>
      </xdr:txBody>
    </xdr:sp>
    <xdr:clientData/>
  </xdr:twoCellAnchor>
  <xdr:twoCellAnchor>
    <xdr:from>
      <xdr:col>15</xdr:col>
      <xdr:colOff>6350</xdr:colOff>
      <xdr:row>0</xdr:row>
      <xdr:rowOff>114300</xdr:rowOff>
    </xdr:from>
    <xdr:to>
      <xdr:col>16</xdr:col>
      <xdr:colOff>49349</xdr:colOff>
      <xdr:row>1</xdr:row>
      <xdr:rowOff>123074</xdr:rowOff>
    </xdr:to>
    <xdr:sp macro="" textlink="">
      <xdr:nvSpPr>
        <xdr:cNvPr id="14395" name="Oval 59">
          <a:hlinkClick xmlns:r="http://schemas.openxmlformats.org/officeDocument/2006/relationships" r:id="rId6"/>
          <a:extLst>
            <a:ext uri="{FF2B5EF4-FFF2-40B4-BE49-F238E27FC236}">
              <a16:creationId xmlns:a16="http://schemas.microsoft.com/office/drawing/2014/main" xmlns="" id="{E32E031E-908B-4D6B-8F21-98395CD5C923}"/>
            </a:ext>
          </a:extLst>
        </xdr:cNvPr>
        <xdr:cNvSpPr>
          <a:spLocks noChangeArrowheads="1"/>
        </xdr:cNvSpPr>
      </xdr:nvSpPr>
      <xdr:spPr bwMode="auto">
        <a:xfrm>
          <a:off x="2867025"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A</a:t>
          </a:r>
        </a:p>
      </xdr:txBody>
    </xdr:sp>
    <xdr:clientData/>
  </xdr:twoCellAnchor>
  <xdr:twoCellAnchor>
    <xdr:from>
      <xdr:col>16</xdr:col>
      <xdr:colOff>74930</xdr:colOff>
      <xdr:row>0</xdr:row>
      <xdr:rowOff>114300</xdr:rowOff>
    </xdr:from>
    <xdr:to>
      <xdr:col>17</xdr:col>
      <xdr:colOff>131040</xdr:colOff>
      <xdr:row>1</xdr:row>
      <xdr:rowOff>123074</xdr:rowOff>
    </xdr:to>
    <xdr:sp macro="" textlink="">
      <xdr:nvSpPr>
        <xdr:cNvPr id="14396" name="Oval 60">
          <a:hlinkClick xmlns:r="http://schemas.openxmlformats.org/officeDocument/2006/relationships" r:id="rId7"/>
          <a:extLst>
            <a:ext uri="{FF2B5EF4-FFF2-40B4-BE49-F238E27FC236}">
              <a16:creationId xmlns:a16="http://schemas.microsoft.com/office/drawing/2014/main" xmlns="" id="{E33234B4-52F5-4013-AA12-0F2BAA98B119}"/>
            </a:ext>
          </a:extLst>
        </xdr:cNvPr>
        <xdr:cNvSpPr>
          <a:spLocks noChangeArrowheads="1"/>
        </xdr:cNvSpPr>
      </xdr:nvSpPr>
      <xdr:spPr bwMode="auto">
        <a:xfrm>
          <a:off x="3124200"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B</a:t>
          </a:r>
        </a:p>
      </xdr:txBody>
    </xdr:sp>
    <xdr:clientData/>
  </xdr:twoCellAnchor>
  <xdr:twoCellAnchor>
    <xdr:from>
      <xdr:col>2</xdr:col>
      <xdr:colOff>48260</xdr:colOff>
      <xdr:row>0</xdr:row>
      <xdr:rowOff>0</xdr:rowOff>
    </xdr:from>
    <xdr:to>
      <xdr:col>7</xdr:col>
      <xdr:colOff>184289</xdr:colOff>
      <xdr:row>2</xdr:row>
      <xdr:rowOff>63739</xdr:rowOff>
    </xdr:to>
    <xdr:sp macro="" textlink="">
      <xdr:nvSpPr>
        <xdr:cNvPr id="14397" name="AutoShape 61">
          <a:hlinkClick xmlns:r="http://schemas.openxmlformats.org/officeDocument/2006/relationships" r:id="rId7"/>
          <a:extLst>
            <a:ext uri="{FF2B5EF4-FFF2-40B4-BE49-F238E27FC236}">
              <a16:creationId xmlns:a16="http://schemas.microsoft.com/office/drawing/2014/main" xmlns="" id="{AF70F414-BE7C-46FD-B7A0-CE4F9DFCDAE9}"/>
            </a:ext>
          </a:extLst>
        </xdr:cNvPr>
        <xdr:cNvSpPr>
          <a:spLocks noChangeArrowheads="1"/>
        </xdr:cNvSpPr>
      </xdr:nvSpPr>
      <xdr:spPr bwMode="auto">
        <a:xfrm>
          <a:off x="428625" y="0"/>
          <a:ext cx="1085850" cy="400050"/>
        </a:xfrm>
        <a:prstGeom prst="leftArrow">
          <a:avLst>
            <a:gd name="adj1" fmla="val 47620"/>
            <a:gd name="adj2" fmla="val 77282"/>
          </a:avLst>
        </a:prstGeom>
        <a:solidFill>
          <a:srgbClr val="008000"/>
        </a:solidFill>
        <a:ln w="9525" algn="ctr">
          <a:noFill/>
          <a:miter lim="800000"/>
          <a:headEnd/>
          <a:tailEnd/>
        </a:ln>
        <a:effectLst>
          <a:prstShdw prst="shdw17" dist="17961" dir="2700000">
            <a:srgbClr val="008000">
              <a:gamma/>
              <a:shade val="60000"/>
              <a:invGamma/>
            </a:srgbClr>
          </a:prstShdw>
        </a:effectLst>
      </xdr:spPr>
      <xdr:txBody>
        <a:bodyPr vertOverflow="clip" wrap="square" lIns="0" tIns="22860" rIns="27432" bIns="22860" anchor="ctr" upright="1"/>
        <a:lstStyle/>
        <a:p>
          <a:pPr algn="r" rtl="0">
            <a:defRPr sz="1000"/>
          </a:pPr>
          <a:r>
            <a:rPr lang="lt-LT" sz="1000" b="1" i="0" u="none" strike="noStrike" baseline="0">
              <a:solidFill>
                <a:srgbClr val="FFFFFF"/>
              </a:solidFill>
              <a:latin typeface="Times New Roman"/>
              <a:cs typeface="Times New Roman"/>
            </a:rPr>
            <a:t>GRĮŽTI ATGAL</a:t>
          </a:r>
        </a:p>
      </xdr:txBody>
    </xdr:sp>
    <xdr:clientData/>
  </xdr:twoCellAnchor>
  <xdr:twoCellAnchor>
    <xdr:from>
      <xdr:col>8</xdr:col>
      <xdr:colOff>48260</xdr:colOff>
      <xdr:row>0</xdr:row>
      <xdr:rowOff>114300</xdr:rowOff>
    </xdr:from>
    <xdr:to>
      <xdr:col>9</xdr:col>
      <xdr:colOff>97357</xdr:colOff>
      <xdr:row>1</xdr:row>
      <xdr:rowOff>123074</xdr:rowOff>
    </xdr:to>
    <xdr:sp macro="" textlink="">
      <xdr:nvSpPr>
        <xdr:cNvPr id="14398" name="Oval 62">
          <a:hlinkClick xmlns:r="http://schemas.openxmlformats.org/officeDocument/2006/relationships" r:id="rId8"/>
          <a:extLst>
            <a:ext uri="{FF2B5EF4-FFF2-40B4-BE49-F238E27FC236}">
              <a16:creationId xmlns:a16="http://schemas.microsoft.com/office/drawing/2014/main" xmlns="" id="{46A32E42-5784-46FF-AFE5-21E1646DD427}"/>
            </a:ext>
          </a:extLst>
        </xdr:cNvPr>
        <xdr:cNvSpPr>
          <a:spLocks noChangeArrowheads="1"/>
        </xdr:cNvSpPr>
      </xdr:nvSpPr>
      <xdr:spPr bwMode="auto">
        <a:xfrm>
          <a:off x="1571625" y="104775"/>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T</a:t>
          </a:r>
        </a:p>
      </xdr:txBody>
    </xdr:sp>
    <xdr:clientData/>
  </xdr:twoCellAnchor>
  <xdr:twoCellAnchor>
    <xdr:from>
      <xdr:col>17</xdr:col>
      <xdr:colOff>159385</xdr:colOff>
      <xdr:row>0</xdr:row>
      <xdr:rowOff>114300</xdr:rowOff>
    </xdr:from>
    <xdr:to>
      <xdr:col>19</xdr:col>
      <xdr:colOff>3283</xdr:colOff>
      <xdr:row>1</xdr:row>
      <xdr:rowOff>123074</xdr:rowOff>
    </xdr:to>
    <xdr:sp macro="" textlink="">
      <xdr:nvSpPr>
        <xdr:cNvPr id="14399" name="Oval 63">
          <a:extLst>
            <a:ext uri="{FF2B5EF4-FFF2-40B4-BE49-F238E27FC236}">
              <a16:creationId xmlns:a16="http://schemas.microsoft.com/office/drawing/2014/main" xmlns="" id="{3F78ED27-C0EA-4A9A-9B84-543D2E38C862}"/>
            </a:ext>
          </a:extLst>
        </xdr:cNvPr>
        <xdr:cNvSpPr>
          <a:spLocks noChangeArrowheads="1"/>
        </xdr:cNvSpPr>
      </xdr:nvSpPr>
      <xdr:spPr bwMode="auto">
        <a:xfrm>
          <a:off x="3381375" y="104775"/>
          <a:ext cx="238125" cy="200025"/>
        </a:xfrm>
        <a:prstGeom prst="ellipse">
          <a:avLst/>
        </a:prstGeom>
        <a:solidFill>
          <a:srgbClr val="008000"/>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FFFFFF"/>
              </a:solidFill>
              <a:latin typeface="Times New Roman"/>
              <a:cs typeface="Times New Roman"/>
            </a:rPr>
            <a:t>PF</a:t>
          </a:r>
        </a:p>
      </xdr:txBody>
    </xdr:sp>
    <xdr:clientData/>
  </xdr:twoCellAnchor>
  <xdr:twoCellAnchor>
    <xdr:from>
      <xdr:col>19</xdr:col>
      <xdr:colOff>5715</xdr:colOff>
      <xdr:row>0</xdr:row>
      <xdr:rowOff>114300</xdr:rowOff>
    </xdr:from>
    <xdr:to>
      <xdr:col>20</xdr:col>
      <xdr:colOff>69688</xdr:colOff>
      <xdr:row>1</xdr:row>
      <xdr:rowOff>123074</xdr:rowOff>
    </xdr:to>
    <xdr:sp macro="" textlink="">
      <xdr:nvSpPr>
        <xdr:cNvPr id="14400" name="Oval 64">
          <a:hlinkClick xmlns:r="http://schemas.openxmlformats.org/officeDocument/2006/relationships" r:id="rId1"/>
          <a:extLst>
            <a:ext uri="{FF2B5EF4-FFF2-40B4-BE49-F238E27FC236}">
              <a16:creationId xmlns:a16="http://schemas.microsoft.com/office/drawing/2014/main" xmlns="" id="{0D322B6B-D5B1-4759-A0C4-E99034EF8E6B}"/>
            </a:ext>
          </a:extLst>
        </xdr:cNvPr>
        <xdr:cNvSpPr>
          <a:spLocks noChangeArrowheads="1"/>
        </xdr:cNvSpPr>
      </xdr:nvSpPr>
      <xdr:spPr bwMode="auto">
        <a:xfrm>
          <a:off x="3648075" y="104775"/>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PJ</a:t>
          </a:r>
        </a:p>
      </xdr:txBody>
    </xdr:sp>
    <xdr:clientData/>
  </xdr:twoCellAnchor>
  <xdr:twoCellAnchor>
    <xdr:from>
      <xdr:col>16</xdr:col>
      <xdr:colOff>85827</xdr:colOff>
      <xdr:row>226</xdr:row>
      <xdr:rowOff>55245</xdr:rowOff>
    </xdr:from>
    <xdr:to>
      <xdr:col>27</xdr:col>
      <xdr:colOff>6341</xdr:colOff>
      <xdr:row>227</xdr:row>
      <xdr:rowOff>112122</xdr:rowOff>
    </xdr:to>
    <xdr:sp macro="" textlink="">
      <xdr:nvSpPr>
        <xdr:cNvPr id="14401" name="Text Box 65">
          <a:extLst>
            <a:ext uri="{FF2B5EF4-FFF2-40B4-BE49-F238E27FC236}">
              <a16:creationId xmlns:a16="http://schemas.microsoft.com/office/drawing/2014/main" xmlns="" id="{D1679B5D-F9C1-438C-8A8B-29C9D82B5D3A}"/>
            </a:ext>
          </a:extLst>
        </xdr:cNvPr>
        <xdr:cNvSpPr txBox="1">
          <a:spLocks noChangeArrowheads="1"/>
        </xdr:cNvSpPr>
      </xdr:nvSpPr>
      <xdr:spPr bwMode="auto">
        <a:xfrm>
          <a:off x="3123790" y="29444479"/>
          <a:ext cx="2011134" cy="221323"/>
        </a:xfrm>
        <a:prstGeom prst="rect">
          <a:avLst/>
        </a:prstGeom>
        <a:noFill/>
        <a:ln w="9525">
          <a:noFill/>
          <a:miter lim="800000"/>
          <a:headEnd/>
          <a:tailEnd/>
        </a:ln>
      </xdr:spPr>
      <xdr:txBody>
        <a:bodyPr vertOverflow="clip" wrap="square" lIns="27432" tIns="22860" rIns="0" bIns="0" anchor="t" upright="1"/>
        <a:lstStyle/>
        <a:p>
          <a:pPr algn="l" rtl="0">
            <a:defRPr sz="1000"/>
          </a:pPr>
          <a:r>
            <a:rPr lang="lt-LT" sz="900" b="0" i="0" u="none" strike="noStrike" baseline="0">
              <a:solidFill>
                <a:srgbClr val="008000"/>
              </a:solidFill>
              <a:latin typeface="Times New Roman"/>
              <a:cs typeface="Times New Roman"/>
            </a:rPr>
            <a:t>Prašymas kreditui (fiziniam asmeniui)</a:t>
          </a:r>
        </a:p>
      </xdr:txBody>
    </xdr:sp>
    <xdr:clientData/>
  </xdr:twoCellAnchor>
  <xdr:twoCellAnchor>
    <xdr:from>
      <xdr:col>20</xdr:col>
      <xdr:colOff>19050</xdr:colOff>
      <xdr:row>224</xdr:row>
      <xdr:rowOff>0</xdr:rowOff>
    </xdr:from>
    <xdr:to>
      <xdr:col>26</xdr:col>
      <xdr:colOff>37420</xdr:colOff>
      <xdr:row>226</xdr:row>
      <xdr:rowOff>69468</xdr:rowOff>
    </xdr:to>
    <xdr:sp macro="" textlink="">
      <xdr:nvSpPr>
        <xdr:cNvPr id="14402" name="AutoShape 66">
          <a:hlinkClick xmlns:r="http://schemas.openxmlformats.org/officeDocument/2006/relationships" r:id="rId1"/>
          <a:extLst>
            <a:ext uri="{FF2B5EF4-FFF2-40B4-BE49-F238E27FC236}">
              <a16:creationId xmlns:a16="http://schemas.microsoft.com/office/drawing/2014/main" xmlns="" id="{A59ECB3C-F62D-49E4-94F7-E92AC75CAD5D}"/>
            </a:ext>
          </a:extLst>
        </xdr:cNvPr>
        <xdr:cNvSpPr>
          <a:spLocks noChangeArrowheads="1"/>
        </xdr:cNvSpPr>
      </xdr:nvSpPr>
      <xdr:spPr bwMode="auto">
        <a:xfrm>
          <a:off x="3819525" y="28394025"/>
          <a:ext cx="1162050" cy="400050"/>
        </a:xfrm>
        <a:prstGeom prst="rightArrow">
          <a:avLst>
            <a:gd name="adj1" fmla="val 48389"/>
            <a:gd name="adj2" fmla="val 83472"/>
          </a:avLst>
        </a:prstGeom>
        <a:solidFill>
          <a:srgbClr val="008000"/>
        </a:solidFill>
        <a:ln w="9525">
          <a:noFill/>
          <a:miter lim="800000"/>
          <a:headEnd/>
          <a:tailEnd/>
        </a:ln>
        <a:effectLst>
          <a:prstShdw prst="shdw17" dist="17961" dir="2700000">
            <a:srgbClr val="008000">
              <a:gamma/>
              <a:shade val="60000"/>
              <a:invGamma/>
            </a:srgbClr>
          </a:prstShdw>
        </a:effectLst>
      </xdr:spPr>
      <xdr:txBody>
        <a:bodyPr vertOverflow="clip" wrap="square" lIns="27432" tIns="22860" rIns="0" bIns="0" anchor="t" upright="1"/>
        <a:lstStyle/>
        <a:p>
          <a:pPr algn="l" rtl="0">
            <a:defRPr sz="1000"/>
          </a:pPr>
          <a:r>
            <a:rPr lang="lt-LT" sz="1000" b="1" i="0" u="none" strike="noStrike" baseline="0">
              <a:solidFill>
                <a:srgbClr val="FFFFFF"/>
              </a:solidFill>
              <a:latin typeface="Times New Roman"/>
              <a:cs typeface="Times New Roman"/>
            </a:rPr>
            <a:t>PEREITI TOLIAU</a:t>
          </a:r>
        </a:p>
      </xdr:txBody>
    </xdr:sp>
    <xdr:clientData/>
  </xdr:twoCellAnchor>
  <xdr:twoCellAnchor>
    <xdr:from>
      <xdr:col>8</xdr:col>
      <xdr:colOff>180975</xdr:colOff>
      <xdr:row>224</xdr:row>
      <xdr:rowOff>93345</xdr:rowOff>
    </xdr:from>
    <xdr:to>
      <xdr:col>10</xdr:col>
      <xdr:colOff>38231</xdr:colOff>
      <xdr:row>225</xdr:row>
      <xdr:rowOff>128178</xdr:rowOff>
    </xdr:to>
    <xdr:sp macro="" textlink="">
      <xdr:nvSpPr>
        <xdr:cNvPr id="14403" name="Oval 67">
          <a:hlinkClick xmlns:r="http://schemas.openxmlformats.org/officeDocument/2006/relationships" r:id="rId2"/>
          <a:extLst>
            <a:ext uri="{FF2B5EF4-FFF2-40B4-BE49-F238E27FC236}">
              <a16:creationId xmlns:a16="http://schemas.microsoft.com/office/drawing/2014/main" xmlns="" id="{CECC4F38-DE63-41EB-8478-005BCE2748E7}"/>
            </a:ext>
          </a:extLst>
        </xdr:cNvPr>
        <xdr:cNvSpPr>
          <a:spLocks noChangeArrowheads="1"/>
        </xdr:cNvSpPr>
      </xdr:nvSpPr>
      <xdr:spPr bwMode="auto">
        <a:xfrm>
          <a:off x="1704975" y="28498800"/>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1</a:t>
          </a:r>
        </a:p>
      </xdr:txBody>
    </xdr:sp>
    <xdr:clientData/>
  </xdr:twoCellAnchor>
  <xdr:twoCellAnchor>
    <xdr:from>
      <xdr:col>10</xdr:col>
      <xdr:colOff>50165</xdr:colOff>
      <xdr:row>224</xdr:row>
      <xdr:rowOff>93345</xdr:rowOff>
    </xdr:from>
    <xdr:to>
      <xdr:col>11</xdr:col>
      <xdr:colOff>106874</xdr:colOff>
      <xdr:row>225</xdr:row>
      <xdr:rowOff>128178</xdr:rowOff>
    </xdr:to>
    <xdr:sp macro="" textlink="">
      <xdr:nvSpPr>
        <xdr:cNvPr id="14404" name="Oval 68">
          <a:hlinkClick xmlns:r="http://schemas.openxmlformats.org/officeDocument/2006/relationships" r:id="rId3"/>
          <a:extLst>
            <a:ext uri="{FF2B5EF4-FFF2-40B4-BE49-F238E27FC236}">
              <a16:creationId xmlns:a16="http://schemas.microsoft.com/office/drawing/2014/main" xmlns="" id="{76453227-4505-4C52-A272-0949979F69DF}"/>
            </a:ext>
          </a:extLst>
        </xdr:cNvPr>
        <xdr:cNvSpPr>
          <a:spLocks noChangeArrowheads="1"/>
        </xdr:cNvSpPr>
      </xdr:nvSpPr>
      <xdr:spPr bwMode="auto">
        <a:xfrm>
          <a:off x="1962150" y="28498800"/>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2</a:t>
          </a:r>
        </a:p>
      </xdr:txBody>
    </xdr:sp>
    <xdr:clientData/>
  </xdr:twoCellAnchor>
  <xdr:twoCellAnchor>
    <xdr:from>
      <xdr:col>11</xdr:col>
      <xdr:colOff>124460</xdr:colOff>
      <xdr:row>224</xdr:row>
      <xdr:rowOff>93345</xdr:rowOff>
    </xdr:from>
    <xdr:to>
      <xdr:col>13</xdr:col>
      <xdr:colOff>5700</xdr:colOff>
      <xdr:row>225</xdr:row>
      <xdr:rowOff>128178</xdr:rowOff>
    </xdr:to>
    <xdr:sp macro="" textlink="">
      <xdr:nvSpPr>
        <xdr:cNvPr id="14405" name="Oval 69">
          <a:hlinkClick xmlns:r="http://schemas.openxmlformats.org/officeDocument/2006/relationships" r:id="rId4"/>
          <a:extLst>
            <a:ext uri="{FF2B5EF4-FFF2-40B4-BE49-F238E27FC236}">
              <a16:creationId xmlns:a16="http://schemas.microsoft.com/office/drawing/2014/main" xmlns="" id="{33A3A6D4-1924-439F-A2A2-8F8E5B13F6D3}"/>
            </a:ext>
          </a:extLst>
        </xdr:cNvPr>
        <xdr:cNvSpPr>
          <a:spLocks noChangeArrowheads="1"/>
        </xdr:cNvSpPr>
      </xdr:nvSpPr>
      <xdr:spPr bwMode="auto">
        <a:xfrm>
          <a:off x="2219325" y="28498800"/>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3-1</a:t>
          </a:r>
        </a:p>
      </xdr:txBody>
    </xdr:sp>
    <xdr:clientData/>
  </xdr:twoCellAnchor>
  <xdr:twoCellAnchor>
    <xdr:from>
      <xdr:col>13</xdr:col>
      <xdr:colOff>15875</xdr:colOff>
      <xdr:row>224</xdr:row>
      <xdr:rowOff>93345</xdr:rowOff>
    </xdr:from>
    <xdr:to>
      <xdr:col>14</xdr:col>
      <xdr:colOff>49043</xdr:colOff>
      <xdr:row>225</xdr:row>
      <xdr:rowOff>128178</xdr:rowOff>
    </xdr:to>
    <xdr:sp macro="" textlink="">
      <xdr:nvSpPr>
        <xdr:cNvPr id="14406" name="Oval 70">
          <a:hlinkClick xmlns:r="http://schemas.openxmlformats.org/officeDocument/2006/relationships" r:id="rId5"/>
          <a:extLst>
            <a:ext uri="{FF2B5EF4-FFF2-40B4-BE49-F238E27FC236}">
              <a16:creationId xmlns:a16="http://schemas.microsoft.com/office/drawing/2014/main" xmlns="" id="{D8C6DFA5-BC2A-42F6-B7DB-5A139B84FF85}"/>
            </a:ext>
          </a:extLst>
        </xdr:cNvPr>
        <xdr:cNvSpPr>
          <a:spLocks noChangeArrowheads="1"/>
        </xdr:cNvSpPr>
      </xdr:nvSpPr>
      <xdr:spPr bwMode="auto">
        <a:xfrm>
          <a:off x="2486025" y="28498800"/>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3-2</a:t>
          </a:r>
        </a:p>
      </xdr:txBody>
    </xdr:sp>
    <xdr:clientData/>
  </xdr:twoCellAnchor>
  <xdr:twoCellAnchor>
    <xdr:from>
      <xdr:col>14</xdr:col>
      <xdr:colOff>59055</xdr:colOff>
      <xdr:row>224</xdr:row>
      <xdr:rowOff>93345</xdr:rowOff>
    </xdr:from>
    <xdr:to>
      <xdr:col>15</xdr:col>
      <xdr:colOff>111674</xdr:colOff>
      <xdr:row>225</xdr:row>
      <xdr:rowOff>128178</xdr:rowOff>
    </xdr:to>
    <xdr:sp macro="" textlink="">
      <xdr:nvSpPr>
        <xdr:cNvPr id="14407" name="Oval 71">
          <a:hlinkClick xmlns:r="http://schemas.openxmlformats.org/officeDocument/2006/relationships" r:id="rId6"/>
          <a:extLst>
            <a:ext uri="{FF2B5EF4-FFF2-40B4-BE49-F238E27FC236}">
              <a16:creationId xmlns:a16="http://schemas.microsoft.com/office/drawing/2014/main" xmlns="" id="{9C58756A-9ECC-4524-9F7D-B0B22A738E6A}"/>
            </a:ext>
          </a:extLst>
        </xdr:cNvPr>
        <xdr:cNvSpPr>
          <a:spLocks noChangeArrowheads="1"/>
        </xdr:cNvSpPr>
      </xdr:nvSpPr>
      <xdr:spPr bwMode="auto">
        <a:xfrm>
          <a:off x="2743200" y="28498800"/>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A</a:t>
          </a:r>
        </a:p>
      </xdr:txBody>
    </xdr:sp>
    <xdr:clientData/>
  </xdr:twoCellAnchor>
  <xdr:twoCellAnchor>
    <xdr:from>
      <xdr:col>15</xdr:col>
      <xdr:colOff>133985</xdr:colOff>
      <xdr:row>224</xdr:row>
      <xdr:rowOff>93345</xdr:rowOff>
    </xdr:from>
    <xdr:to>
      <xdr:col>16</xdr:col>
      <xdr:colOff>183354</xdr:colOff>
      <xdr:row>225</xdr:row>
      <xdr:rowOff>128178</xdr:rowOff>
    </xdr:to>
    <xdr:sp macro="" textlink="">
      <xdr:nvSpPr>
        <xdr:cNvPr id="14408" name="Oval 72">
          <a:hlinkClick xmlns:r="http://schemas.openxmlformats.org/officeDocument/2006/relationships" r:id="rId7"/>
          <a:extLst>
            <a:ext uri="{FF2B5EF4-FFF2-40B4-BE49-F238E27FC236}">
              <a16:creationId xmlns:a16="http://schemas.microsoft.com/office/drawing/2014/main" xmlns="" id="{FBC4A350-4A17-434C-B647-803B771EA7D3}"/>
            </a:ext>
          </a:extLst>
        </xdr:cNvPr>
        <xdr:cNvSpPr>
          <a:spLocks noChangeArrowheads="1"/>
        </xdr:cNvSpPr>
      </xdr:nvSpPr>
      <xdr:spPr bwMode="auto">
        <a:xfrm>
          <a:off x="3000375" y="28498800"/>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B</a:t>
          </a:r>
        </a:p>
      </xdr:txBody>
    </xdr:sp>
    <xdr:clientData/>
  </xdr:twoCellAnchor>
  <xdr:twoCellAnchor>
    <xdr:from>
      <xdr:col>1</xdr:col>
      <xdr:colOff>134620</xdr:colOff>
      <xdr:row>224</xdr:row>
      <xdr:rowOff>0</xdr:rowOff>
    </xdr:from>
    <xdr:to>
      <xdr:col>7</xdr:col>
      <xdr:colOff>50173</xdr:colOff>
      <xdr:row>226</xdr:row>
      <xdr:rowOff>69468</xdr:rowOff>
    </xdr:to>
    <xdr:sp macro="" textlink="">
      <xdr:nvSpPr>
        <xdr:cNvPr id="14409" name="AutoShape 73">
          <a:hlinkClick xmlns:r="http://schemas.openxmlformats.org/officeDocument/2006/relationships" r:id="rId7"/>
          <a:extLst>
            <a:ext uri="{FF2B5EF4-FFF2-40B4-BE49-F238E27FC236}">
              <a16:creationId xmlns:a16="http://schemas.microsoft.com/office/drawing/2014/main" xmlns="" id="{CAF8489D-3897-46B5-A1DA-5A58DC014658}"/>
            </a:ext>
          </a:extLst>
        </xdr:cNvPr>
        <xdr:cNvSpPr>
          <a:spLocks noChangeArrowheads="1"/>
        </xdr:cNvSpPr>
      </xdr:nvSpPr>
      <xdr:spPr bwMode="auto">
        <a:xfrm>
          <a:off x="304800" y="28394025"/>
          <a:ext cx="1085850" cy="400050"/>
        </a:xfrm>
        <a:prstGeom prst="leftArrow">
          <a:avLst>
            <a:gd name="adj1" fmla="val 47620"/>
            <a:gd name="adj2" fmla="val 77282"/>
          </a:avLst>
        </a:prstGeom>
        <a:solidFill>
          <a:srgbClr val="008000"/>
        </a:solidFill>
        <a:ln w="9525" algn="ctr">
          <a:noFill/>
          <a:miter lim="800000"/>
          <a:headEnd/>
          <a:tailEnd/>
        </a:ln>
        <a:effectLst>
          <a:prstShdw prst="shdw17" dist="17961" dir="2700000">
            <a:srgbClr val="008000">
              <a:gamma/>
              <a:shade val="60000"/>
              <a:invGamma/>
            </a:srgbClr>
          </a:prstShdw>
        </a:effectLst>
      </xdr:spPr>
      <xdr:txBody>
        <a:bodyPr vertOverflow="clip" wrap="square" lIns="0" tIns="22860" rIns="27432" bIns="22860" anchor="ctr" upright="1"/>
        <a:lstStyle/>
        <a:p>
          <a:pPr algn="r" rtl="0">
            <a:defRPr sz="1000"/>
          </a:pPr>
          <a:r>
            <a:rPr lang="lt-LT" sz="1000" b="1" i="0" u="none" strike="noStrike" baseline="0">
              <a:solidFill>
                <a:srgbClr val="FFFFFF"/>
              </a:solidFill>
              <a:latin typeface="Times New Roman"/>
              <a:cs typeface="Times New Roman"/>
            </a:rPr>
            <a:t>GRĮŽTI ATGAL</a:t>
          </a:r>
        </a:p>
      </xdr:txBody>
    </xdr:sp>
    <xdr:clientData/>
  </xdr:twoCellAnchor>
  <xdr:twoCellAnchor>
    <xdr:from>
      <xdr:col>7</xdr:col>
      <xdr:colOff>134620</xdr:colOff>
      <xdr:row>224</xdr:row>
      <xdr:rowOff>93345</xdr:rowOff>
    </xdr:from>
    <xdr:to>
      <xdr:col>8</xdr:col>
      <xdr:colOff>176238</xdr:colOff>
      <xdr:row>225</xdr:row>
      <xdr:rowOff>128178</xdr:rowOff>
    </xdr:to>
    <xdr:sp macro="" textlink="">
      <xdr:nvSpPr>
        <xdr:cNvPr id="14410" name="Oval 74">
          <a:hlinkClick xmlns:r="http://schemas.openxmlformats.org/officeDocument/2006/relationships" r:id="rId8"/>
          <a:extLst>
            <a:ext uri="{FF2B5EF4-FFF2-40B4-BE49-F238E27FC236}">
              <a16:creationId xmlns:a16="http://schemas.microsoft.com/office/drawing/2014/main" xmlns="" id="{43F8C87B-45C2-423D-A032-E33C37CC6913}"/>
            </a:ext>
          </a:extLst>
        </xdr:cNvPr>
        <xdr:cNvSpPr>
          <a:spLocks noChangeArrowheads="1"/>
        </xdr:cNvSpPr>
      </xdr:nvSpPr>
      <xdr:spPr bwMode="auto">
        <a:xfrm>
          <a:off x="1447800" y="28498800"/>
          <a:ext cx="238125" cy="200025"/>
        </a:xfrm>
        <a:prstGeom prst="ellipse">
          <a:avLst/>
        </a:prstGeom>
        <a:solidFill>
          <a:srgbClr val="FFFFFF"/>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T</a:t>
          </a:r>
        </a:p>
      </xdr:txBody>
    </xdr:sp>
    <xdr:clientData/>
  </xdr:twoCellAnchor>
  <xdr:twoCellAnchor>
    <xdr:from>
      <xdr:col>17</xdr:col>
      <xdr:colOff>12700</xdr:colOff>
      <xdr:row>224</xdr:row>
      <xdr:rowOff>93345</xdr:rowOff>
    </xdr:from>
    <xdr:to>
      <xdr:col>18</xdr:col>
      <xdr:colOff>73436</xdr:colOff>
      <xdr:row>225</xdr:row>
      <xdr:rowOff>128178</xdr:rowOff>
    </xdr:to>
    <xdr:sp macro="" textlink="">
      <xdr:nvSpPr>
        <xdr:cNvPr id="14411" name="Oval 75">
          <a:extLst>
            <a:ext uri="{FF2B5EF4-FFF2-40B4-BE49-F238E27FC236}">
              <a16:creationId xmlns:a16="http://schemas.microsoft.com/office/drawing/2014/main" xmlns="" id="{309BB64B-C9B1-4DB0-AE6D-A41C3EA9D5B9}"/>
            </a:ext>
          </a:extLst>
        </xdr:cNvPr>
        <xdr:cNvSpPr>
          <a:spLocks noChangeArrowheads="1"/>
        </xdr:cNvSpPr>
      </xdr:nvSpPr>
      <xdr:spPr bwMode="auto">
        <a:xfrm>
          <a:off x="3257550" y="28498800"/>
          <a:ext cx="238125" cy="200025"/>
        </a:xfrm>
        <a:prstGeom prst="ellipse">
          <a:avLst/>
        </a:prstGeom>
        <a:solidFill>
          <a:srgbClr val="008000"/>
        </a:solidFill>
        <a:ln w="9525" algn="ctr">
          <a:solidFill>
            <a:srgbClr val="008000"/>
          </a:solidFill>
          <a:round/>
          <a:headEnd/>
          <a:tailEnd/>
        </a:ln>
        <a:effectLst/>
      </xdr:spPr>
      <xdr:txBody>
        <a:bodyPr vertOverflow="clip" wrap="square" lIns="0" tIns="0" rIns="0" bIns="0" anchor="ctr" upright="1"/>
        <a:lstStyle/>
        <a:p>
          <a:pPr algn="ctr" rtl="0">
            <a:defRPr sz="1000"/>
          </a:pPr>
          <a:r>
            <a:rPr lang="lt-LT" sz="800" b="1" i="0" u="none" strike="noStrike" baseline="0">
              <a:solidFill>
                <a:srgbClr val="FFFFFF"/>
              </a:solidFill>
              <a:latin typeface="Times New Roman"/>
              <a:cs typeface="Times New Roman"/>
            </a:rPr>
            <a:t>PF</a:t>
          </a:r>
        </a:p>
      </xdr:txBody>
    </xdr:sp>
    <xdr:clientData/>
  </xdr:twoCellAnchor>
  <xdr:twoCellAnchor>
    <xdr:from>
      <xdr:col>18</xdr:col>
      <xdr:colOff>103505</xdr:colOff>
      <xdr:row>224</xdr:row>
      <xdr:rowOff>93345</xdr:rowOff>
    </xdr:from>
    <xdr:to>
      <xdr:col>19</xdr:col>
      <xdr:colOff>150170</xdr:colOff>
      <xdr:row>225</xdr:row>
      <xdr:rowOff>128178</xdr:rowOff>
    </xdr:to>
    <xdr:sp macro="" textlink="">
      <xdr:nvSpPr>
        <xdr:cNvPr id="14412" name="Oval 76">
          <a:hlinkClick xmlns:r="http://schemas.openxmlformats.org/officeDocument/2006/relationships" r:id="rId1"/>
          <a:extLst>
            <a:ext uri="{FF2B5EF4-FFF2-40B4-BE49-F238E27FC236}">
              <a16:creationId xmlns:a16="http://schemas.microsoft.com/office/drawing/2014/main" xmlns="" id="{AB3E24A3-2D6E-41F6-9E36-5AC99B4CEA4B}"/>
            </a:ext>
          </a:extLst>
        </xdr:cNvPr>
        <xdr:cNvSpPr>
          <a:spLocks noChangeArrowheads="1"/>
        </xdr:cNvSpPr>
      </xdr:nvSpPr>
      <xdr:spPr bwMode="auto">
        <a:xfrm>
          <a:off x="3524250" y="28498800"/>
          <a:ext cx="238125" cy="200025"/>
        </a:xfrm>
        <a:prstGeom prst="ellipse">
          <a:avLst/>
        </a:prstGeom>
        <a:solidFill>
          <a:srgbClr val="FFFFFF"/>
        </a:solidFill>
        <a:ln w="9525">
          <a:solidFill>
            <a:srgbClr val="008000"/>
          </a:solidFill>
          <a:round/>
          <a:headEnd/>
          <a:tailEnd/>
        </a:ln>
      </xdr:spPr>
      <xdr:txBody>
        <a:bodyPr vertOverflow="clip" wrap="square" lIns="0" tIns="0" rIns="0" bIns="0" anchor="ctr" upright="1"/>
        <a:lstStyle/>
        <a:p>
          <a:pPr algn="ctr" rtl="0">
            <a:defRPr sz="1000"/>
          </a:pPr>
          <a:r>
            <a:rPr lang="lt-LT" sz="800" b="1" i="0" u="none" strike="noStrike" baseline="0">
              <a:solidFill>
                <a:srgbClr val="000000"/>
              </a:solidFill>
              <a:latin typeface="Times New Roman"/>
              <a:cs typeface="Times New Roman"/>
            </a:rPr>
            <a:t>PJ</a:t>
          </a:r>
        </a:p>
      </xdr:txBody>
    </xdr:sp>
    <xdr:clientData/>
  </xdr:twoCellAnchor>
  <xdr:twoCellAnchor editAs="oneCell">
    <xdr:from>
      <xdr:col>5</xdr:col>
      <xdr:colOff>133350</xdr:colOff>
      <xdr:row>3</xdr:row>
      <xdr:rowOff>28575</xdr:rowOff>
    </xdr:from>
    <xdr:to>
      <xdr:col>19</xdr:col>
      <xdr:colOff>171450</xdr:colOff>
      <xdr:row>11</xdr:row>
      <xdr:rowOff>133350</xdr:rowOff>
    </xdr:to>
    <xdr:pic>
      <xdr:nvPicPr>
        <xdr:cNvPr id="577936" name="Picture 1"/>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085850" y="666750"/>
          <a:ext cx="27051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prstShdw prst="shdw17" dist="17961" dir="2700000">
            <a:srgbClr val="4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prstShdw prst="shdw17" dist="17961" dir="2700000">
            <a:srgbClr val="4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osp.stat.gov.lt/static/evrk2.ht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4:AC1029"/>
  <sheetViews>
    <sheetView showGridLines="0" tabSelected="1" showOutlineSymbols="0" topLeftCell="A63" zoomScale="118" zoomScaleNormal="118" workbookViewId="0">
      <selection activeCell="F28" sqref="F28:J28"/>
    </sheetView>
  </sheetViews>
  <sheetFormatPr defaultColWidth="0" defaultRowHeight="12.75" outlineLevelCol="1" x14ac:dyDescent="0.2"/>
  <cols>
    <col min="1" max="1" width="8.83203125" style="1" customWidth="1"/>
    <col min="2" max="2" width="13.5" style="1" bestFit="1" customWidth="1"/>
    <col min="3" max="8" width="9.33203125" style="1" customWidth="1"/>
    <col min="9" max="9" width="14.1640625" style="1" bestFit="1" customWidth="1"/>
    <col min="10" max="12" width="9.33203125" style="1" customWidth="1"/>
    <col min="13" max="13" width="9.33203125" style="1" hidden="1" customWidth="1"/>
    <col min="14" max="14" width="9.33203125" style="1" hidden="1" customWidth="1" outlineLevel="1"/>
    <col min="15" max="15" width="16" style="1" hidden="1" customWidth="1" outlineLevel="1"/>
    <col min="16" max="16" width="9.33203125" style="1" hidden="1" customWidth="1" collapsed="1"/>
    <col min="17" max="27" width="9.33203125" style="1" hidden="1" customWidth="1"/>
    <col min="28" max="28" width="42" style="1" hidden="1" customWidth="1"/>
    <col min="29" max="29" width="45.1640625" style="1" hidden="1" customWidth="1"/>
    <col min="30" max="16384" width="9.33203125" style="1" hidden="1"/>
  </cols>
  <sheetData>
    <row r="4" spans="1:10" x14ac:dyDescent="0.2">
      <c r="A4" s="374" t="s">
        <v>332</v>
      </c>
      <c r="B4" s="355"/>
      <c r="C4" s="355"/>
      <c r="D4" s="355"/>
      <c r="E4" s="355"/>
      <c r="F4" s="355"/>
      <c r="G4" s="355"/>
      <c r="H4" s="355"/>
      <c r="I4" s="355"/>
      <c r="J4" s="355"/>
    </row>
    <row r="5" spans="1:10" x14ac:dyDescent="0.2">
      <c r="A5" s="355"/>
      <c r="B5" s="355"/>
      <c r="C5" s="355"/>
      <c r="D5" s="355"/>
      <c r="E5" s="355"/>
      <c r="F5" s="355"/>
      <c r="G5" s="355"/>
      <c r="H5" s="355"/>
      <c r="I5" s="355"/>
      <c r="J5" s="355"/>
    </row>
    <row r="6" spans="1:10" x14ac:dyDescent="0.2">
      <c r="A6" s="355"/>
      <c r="B6" s="355"/>
      <c r="C6" s="355"/>
      <c r="D6" s="355"/>
      <c r="E6" s="355"/>
      <c r="F6" s="355"/>
      <c r="G6" s="355"/>
      <c r="H6" s="355"/>
      <c r="I6" s="355"/>
      <c r="J6" s="355"/>
    </row>
    <row r="7" spans="1:10" x14ac:dyDescent="0.2">
      <c r="A7" s="355"/>
      <c r="B7" s="355"/>
      <c r="C7" s="355"/>
      <c r="D7" s="355"/>
      <c r="E7" s="355"/>
      <c r="F7" s="355"/>
      <c r="G7" s="355"/>
      <c r="H7" s="355"/>
      <c r="I7" s="355"/>
      <c r="J7" s="355"/>
    </row>
    <row r="8" spans="1:10" x14ac:dyDescent="0.2">
      <c r="A8" s="355"/>
      <c r="B8" s="355"/>
      <c r="C8" s="355"/>
      <c r="D8" s="355"/>
      <c r="E8" s="355"/>
      <c r="F8" s="355"/>
      <c r="G8" s="355"/>
      <c r="H8" s="355"/>
      <c r="I8" s="355"/>
      <c r="J8" s="355"/>
    </row>
    <row r="9" spans="1:10" x14ac:dyDescent="0.2">
      <c r="A9" s="355"/>
      <c r="B9" s="355"/>
      <c r="C9" s="355"/>
      <c r="D9" s="355"/>
      <c r="E9" s="355"/>
      <c r="F9" s="355"/>
      <c r="G9" s="355"/>
      <c r="H9" s="355"/>
      <c r="I9" s="355"/>
      <c r="J9" s="355"/>
    </row>
    <row r="10" spans="1:10" x14ac:dyDescent="0.2">
      <c r="A10" s="355"/>
      <c r="B10" s="355"/>
      <c r="C10" s="355"/>
      <c r="D10" s="355"/>
      <c r="E10" s="355"/>
      <c r="F10" s="355"/>
      <c r="G10" s="355"/>
      <c r="H10" s="355"/>
      <c r="I10" s="355"/>
      <c r="J10" s="355"/>
    </row>
    <row r="11" spans="1:10" x14ac:dyDescent="0.2">
      <c r="A11" s="355"/>
      <c r="B11" s="355"/>
      <c r="C11" s="355"/>
      <c r="D11" s="355"/>
      <c r="E11" s="355"/>
      <c r="F11" s="355"/>
      <c r="G11" s="355"/>
      <c r="H11" s="355"/>
      <c r="I11" s="355"/>
      <c r="J11" s="355"/>
    </row>
    <row r="12" spans="1:10" x14ac:dyDescent="0.2">
      <c r="A12" s="355"/>
      <c r="B12" s="355"/>
      <c r="C12" s="355"/>
      <c r="D12" s="355"/>
      <c r="E12" s="355"/>
      <c r="F12" s="355"/>
      <c r="G12" s="355"/>
      <c r="H12" s="355"/>
      <c r="I12" s="355"/>
      <c r="J12" s="355"/>
    </row>
    <row r="13" spans="1:10" x14ac:dyDescent="0.2">
      <c r="A13" s="355"/>
      <c r="B13" s="355"/>
      <c r="C13" s="355"/>
      <c r="D13" s="355"/>
      <c r="E13" s="355"/>
      <c r="F13" s="355"/>
      <c r="G13" s="355"/>
      <c r="H13" s="355"/>
      <c r="I13" s="355"/>
      <c r="J13" s="355"/>
    </row>
    <row r="14" spans="1:10" x14ac:dyDescent="0.2">
      <c r="A14" s="355"/>
      <c r="B14" s="355"/>
      <c r="C14" s="355"/>
      <c r="D14" s="355"/>
      <c r="E14" s="355"/>
      <c r="F14" s="355"/>
      <c r="G14" s="355"/>
      <c r="H14" s="355"/>
      <c r="I14" s="355"/>
      <c r="J14" s="355"/>
    </row>
    <row r="15" spans="1:10" x14ac:dyDescent="0.2">
      <c r="A15" s="355"/>
      <c r="B15" s="355"/>
      <c r="C15" s="355"/>
      <c r="D15" s="355"/>
      <c r="E15" s="355"/>
      <c r="F15" s="355"/>
      <c r="G15" s="355"/>
      <c r="H15" s="355"/>
      <c r="I15" s="355"/>
      <c r="J15" s="355"/>
    </row>
    <row r="16" spans="1:10" x14ac:dyDescent="0.2">
      <c r="A16" s="367" t="s">
        <v>415</v>
      </c>
      <c r="B16" s="355"/>
      <c r="C16" s="355"/>
      <c r="D16" s="355"/>
      <c r="E16" s="355"/>
      <c r="F16" s="355"/>
      <c r="G16" s="355"/>
      <c r="H16" s="355"/>
      <c r="I16" s="355"/>
      <c r="J16" s="355"/>
    </row>
    <row r="17" spans="1:15" x14ac:dyDescent="0.2">
      <c r="A17" s="355"/>
      <c r="B17" s="355"/>
      <c r="C17" s="355"/>
      <c r="D17" s="355"/>
      <c r="E17" s="355"/>
      <c r="F17" s="355"/>
      <c r="G17" s="355"/>
      <c r="H17" s="355"/>
      <c r="I17" s="355"/>
      <c r="J17" s="355"/>
    </row>
    <row r="18" spans="1:15" x14ac:dyDescent="0.2">
      <c r="A18" s="355"/>
      <c r="B18" s="355"/>
      <c r="C18" s="355"/>
      <c r="D18" s="355"/>
      <c r="E18" s="355"/>
      <c r="F18" s="355"/>
      <c r="G18" s="355"/>
      <c r="H18" s="355"/>
      <c r="I18" s="355"/>
      <c r="J18" s="355"/>
    </row>
    <row r="19" spans="1:15" x14ac:dyDescent="0.2">
      <c r="A19" s="355"/>
      <c r="B19" s="355"/>
      <c r="C19" s="355"/>
      <c r="D19" s="355"/>
      <c r="E19" s="355"/>
      <c r="F19" s="355"/>
      <c r="G19" s="355"/>
      <c r="H19" s="355"/>
      <c r="I19" s="355"/>
      <c r="J19" s="355"/>
    </row>
    <row r="20" spans="1:15" x14ac:dyDescent="0.2">
      <c r="A20" s="355"/>
      <c r="B20" s="355"/>
      <c r="C20" s="355"/>
      <c r="D20" s="355"/>
      <c r="E20" s="355"/>
      <c r="F20" s="355"/>
      <c r="G20" s="355"/>
      <c r="H20" s="355"/>
      <c r="I20" s="355"/>
      <c r="J20" s="355"/>
    </row>
    <row r="21" spans="1:15" x14ac:dyDescent="0.2">
      <c r="A21" s="355"/>
      <c r="B21" s="355"/>
      <c r="C21" s="355"/>
      <c r="D21" s="355"/>
      <c r="E21" s="355"/>
      <c r="F21" s="355"/>
      <c r="G21" s="355"/>
      <c r="H21" s="355"/>
      <c r="I21" s="355"/>
      <c r="J21" s="355"/>
    </row>
    <row r="22" spans="1:15" x14ac:dyDescent="0.2">
      <c r="A22" s="355"/>
      <c r="B22" s="355"/>
      <c r="C22" s="355"/>
      <c r="D22" s="355"/>
      <c r="E22" s="355"/>
      <c r="F22" s="355"/>
      <c r="G22" s="355"/>
      <c r="H22" s="355"/>
      <c r="I22" s="355"/>
      <c r="J22" s="355"/>
    </row>
    <row r="23" spans="1:15" x14ac:dyDescent="0.2">
      <c r="A23" s="355"/>
      <c r="B23" s="355"/>
      <c r="C23" s="355"/>
      <c r="D23" s="355"/>
      <c r="E23" s="355"/>
      <c r="F23" s="355"/>
      <c r="G23" s="355"/>
      <c r="H23" s="355"/>
      <c r="I23" s="355"/>
      <c r="J23" s="355"/>
    </row>
    <row r="24" spans="1:15" x14ac:dyDescent="0.2">
      <c r="A24" s="355"/>
      <c r="B24" s="355"/>
      <c r="C24" s="355"/>
      <c r="D24" s="355"/>
      <c r="E24" s="355"/>
      <c r="F24" s="355"/>
      <c r="G24" s="355"/>
      <c r="H24" s="355"/>
      <c r="I24" s="355"/>
      <c r="J24" s="355"/>
    </row>
    <row r="26" spans="1:15" x14ac:dyDescent="0.2">
      <c r="J26" s="72" t="s">
        <v>759</v>
      </c>
    </row>
    <row r="27" spans="1:15" ht="3.75" customHeight="1" x14ac:dyDescent="0.2"/>
    <row r="28" spans="1:15" ht="27" customHeight="1" x14ac:dyDescent="0.2">
      <c r="A28" s="375" t="s">
        <v>300</v>
      </c>
      <c r="B28" s="375"/>
      <c r="C28" s="375"/>
      <c r="D28" s="375"/>
      <c r="E28" s="375"/>
      <c r="F28" s="376"/>
      <c r="G28" s="364"/>
      <c r="H28" s="364"/>
      <c r="I28" s="364"/>
      <c r="J28" s="365"/>
    </row>
    <row r="29" spans="1:15" ht="3.75" customHeight="1" x14ac:dyDescent="0.2">
      <c r="A29" s="94"/>
      <c r="B29" s="94"/>
      <c r="C29" s="94"/>
      <c r="D29" s="94"/>
      <c r="E29" s="94"/>
      <c r="F29" s="6"/>
      <c r="G29" s="6"/>
      <c r="H29" s="6"/>
      <c r="I29" s="6"/>
      <c r="J29" s="6"/>
    </row>
    <row r="30" spans="1:15" ht="27" customHeight="1" x14ac:dyDescent="0.2">
      <c r="A30" s="369" t="s">
        <v>301</v>
      </c>
      <c r="B30" s="369"/>
      <c r="C30" s="369"/>
      <c r="D30" s="369"/>
      <c r="E30" s="370"/>
      <c r="F30" s="363"/>
      <c r="G30" s="364"/>
      <c r="H30" s="364"/>
      <c r="I30" s="364"/>
      <c r="J30" s="365"/>
    </row>
    <row r="31" spans="1:15" ht="6" customHeight="1" x14ac:dyDescent="0.2">
      <c r="F31" s="6"/>
      <c r="G31" s="6"/>
      <c r="H31" s="6"/>
      <c r="I31" s="6"/>
      <c r="J31" s="6"/>
    </row>
    <row r="32" spans="1:15" ht="24" customHeight="1" x14ac:dyDescent="0.2">
      <c r="A32" s="369" t="s">
        <v>33</v>
      </c>
      <c r="B32" s="369"/>
      <c r="C32" s="369"/>
      <c r="D32" s="369"/>
      <c r="E32" s="370"/>
      <c r="F32" s="363"/>
      <c r="G32" s="364"/>
      <c r="H32" s="364"/>
      <c r="I32" s="364"/>
      <c r="J32" s="365"/>
      <c r="N32" s="2" t="s">
        <v>92</v>
      </c>
      <c r="O32" s="2" t="s">
        <v>93</v>
      </c>
    </row>
    <row r="33" spans="1:10" ht="6" customHeight="1" x14ac:dyDescent="0.2"/>
    <row r="34" spans="1:10" ht="42.75" customHeight="1" x14ac:dyDescent="0.2">
      <c r="A34" s="369" t="s">
        <v>703</v>
      </c>
      <c r="B34" s="369"/>
      <c r="C34" s="369"/>
      <c r="D34" s="369"/>
      <c r="E34" s="369"/>
      <c r="F34" s="371"/>
      <c r="G34" s="372"/>
      <c r="H34" s="372"/>
      <c r="I34" s="372"/>
      <c r="J34" s="373"/>
    </row>
    <row r="35" spans="1:10" ht="6" customHeight="1" x14ac:dyDescent="0.2"/>
    <row r="36" spans="1:10" ht="30" x14ac:dyDescent="0.4">
      <c r="A36" s="368" t="s">
        <v>364</v>
      </c>
      <c r="B36" s="368"/>
      <c r="C36" s="368"/>
      <c r="D36" s="368"/>
      <c r="E36" s="368"/>
      <c r="F36" s="368"/>
      <c r="G36" s="368"/>
      <c r="H36" s="368"/>
      <c r="I36" s="368"/>
      <c r="J36" s="368"/>
    </row>
    <row r="37" spans="1:10" ht="4.5" customHeight="1" x14ac:dyDescent="0.2"/>
    <row r="38" spans="1:10" ht="36" customHeight="1" x14ac:dyDescent="0.2">
      <c r="A38" s="355" t="s">
        <v>49</v>
      </c>
      <c r="B38" s="355"/>
      <c r="C38" s="355"/>
      <c r="D38" s="355"/>
      <c r="E38" s="355"/>
      <c r="F38" s="355"/>
      <c r="G38" s="355"/>
      <c r="H38" s="355"/>
      <c r="I38" s="355"/>
      <c r="J38" s="355"/>
    </row>
    <row r="39" spans="1:10" ht="3.75" customHeight="1" x14ac:dyDescent="0.2">
      <c r="A39" s="29"/>
      <c r="B39" s="29"/>
      <c r="C39" s="29"/>
      <c r="D39" s="29"/>
      <c r="E39" s="29"/>
      <c r="F39" s="29"/>
      <c r="G39" s="29"/>
      <c r="H39" s="29"/>
      <c r="I39" s="29"/>
      <c r="J39" s="29"/>
    </row>
    <row r="40" spans="1:10" ht="24.75" customHeight="1" x14ac:dyDescent="0.2">
      <c r="A40" s="355" t="s">
        <v>70</v>
      </c>
      <c r="B40" s="355"/>
      <c r="C40" s="355"/>
      <c r="D40" s="355"/>
      <c r="E40" s="355"/>
      <c r="F40" s="355"/>
      <c r="G40" s="355"/>
      <c r="H40" s="355"/>
      <c r="I40" s="355"/>
      <c r="J40" s="355"/>
    </row>
    <row r="41" spans="1:10" ht="3.75" customHeight="1" x14ac:dyDescent="0.2">
      <c r="A41" s="92"/>
      <c r="B41" s="92"/>
      <c r="C41" s="92"/>
      <c r="D41" s="92"/>
      <c r="E41" s="92"/>
      <c r="F41" s="92"/>
      <c r="G41" s="92"/>
      <c r="H41" s="92"/>
      <c r="I41" s="92"/>
      <c r="J41" s="92"/>
    </row>
    <row r="42" spans="1:10" ht="24" customHeight="1" x14ac:dyDescent="0.2">
      <c r="A42" s="355" t="s">
        <v>380</v>
      </c>
      <c r="B42" s="355"/>
      <c r="C42" s="355"/>
      <c r="D42" s="355"/>
      <c r="E42" s="355"/>
      <c r="F42" s="355"/>
      <c r="G42" s="355"/>
      <c r="H42" s="355"/>
      <c r="I42" s="355"/>
      <c r="J42" s="355"/>
    </row>
    <row r="43" spans="1:10" ht="3.75" customHeight="1" x14ac:dyDescent="0.2">
      <c r="A43" s="92"/>
      <c r="B43" s="92"/>
      <c r="C43" s="92"/>
      <c r="D43" s="92"/>
      <c r="E43" s="92"/>
      <c r="F43" s="92"/>
      <c r="G43" s="92"/>
      <c r="H43" s="92"/>
      <c r="I43" s="92"/>
      <c r="J43" s="92"/>
    </row>
    <row r="44" spans="1:10" ht="25.5" customHeight="1" x14ac:dyDescent="0.2">
      <c r="A44" s="355" t="s">
        <v>34</v>
      </c>
      <c r="B44" s="355"/>
      <c r="C44" s="355"/>
      <c r="D44" s="355"/>
      <c r="E44" s="355"/>
      <c r="F44" s="355"/>
      <c r="G44" s="355"/>
      <c r="H44" s="355"/>
      <c r="I44" s="355"/>
      <c r="J44" s="355"/>
    </row>
    <row r="45" spans="1:10" ht="3.75" customHeight="1" x14ac:dyDescent="0.2">
      <c r="A45" s="92"/>
      <c r="B45" s="92"/>
      <c r="C45" s="92"/>
      <c r="D45" s="92"/>
      <c r="E45" s="92"/>
      <c r="F45" s="92"/>
      <c r="G45" s="92"/>
      <c r="H45" s="92"/>
      <c r="I45" s="92"/>
      <c r="J45" s="92"/>
    </row>
    <row r="46" spans="1:10" ht="24.75" customHeight="1" x14ac:dyDescent="0.2">
      <c r="A46" s="355" t="s">
        <v>365</v>
      </c>
      <c r="B46" s="355"/>
      <c r="C46" s="355"/>
      <c r="D46" s="355"/>
      <c r="E46" s="355"/>
      <c r="F46" s="355"/>
      <c r="G46" s="355"/>
      <c r="H46" s="355"/>
      <c r="I46" s="355"/>
      <c r="J46" s="355"/>
    </row>
    <row r="47" spans="1:10" ht="3.75" customHeight="1" x14ac:dyDescent="0.2">
      <c r="A47" s="92"/>
      <c r="B47" s="92"/>
      <c r="C47" s="92"/>
      <c r="D47" s="92"/>
      <c r="E47" s="92"/>
      <c r="F47" s="92"/>
      <c r="G47" s="92"/>
      <c r="H47" s="92"/>
      <c r="I47" s="92"/>
      <c r="J47" s="92"/>
    </row>
    <row r="48" spans="1:10" ht="47.25" customHeight="1" x14ac:dyDescent="0.2">
      <c r="A48" s="355" t="s">
        <v>372</v>
      </c>
      <c r="B48" s="355"/>
      <c r="C48" s="355"/>
      <c r="D48" s="355"/>
      <c r="E48" s="355"/>
      <c r="F48" s="355"/>
      <c r="G48" s="355"/>
      <c r="H48" s="355"/>
      <c r="I48" s="355"/>
      <c r="J48" s="355"/>
    </row>
    <row r="49" spans="1:12" ht="4.5" customHeight="1" x14ac:dyDescent="0.2">
      <c r="A49" s="355"/>
      <c r="B49" s="355"/>
      <c r="C49" s="355"/>
      <c r="D49" s="355"/>
      <c r="E49" s="355"/>
      <c r="F49" s="355"/>
      <c r="G49" s="355"/>
      <c r="H49" s="355"/>
      <c r="I49" s="355"/>
      <c r="J49" s="355"/>
    </row>
    <row r="50" spans="1:12" ht="24.75" customHeight="1" x14ac:dyDescent="0.2">
      <c r="A50" s="355" t="s">
        <v>381</v>
      </c>
      <c r="B50" s="355"/>
      <c r="C50" s="355"/>
      <c r="D50" s="355"/>
      <c r="E50" s="355"/>
      <c r="F50" s="355"/>
      <c r="G50" s="355"/>
      <c r="H50" s="355"/>
      <c r="I50" s="355"/>
      <c r="J50" s="355"/>
    </row>
    <row r="51" spans="1:12" ht="4.5" customHeight="1" x14ac:dyDescent="0.2">
      <c r="A51" s="92"/>
      <c r="B51" s="92"/>
      <c r="C51" s="92"/>
      <c r="D51" s="92"/>
      <c r="E51" s="92"/>
      <c r="F51" s="92"/>
      <c r="G51" s="92"/>
      <c r="H51" s="92"/>
      <c r="I51" s="92"/>
      <c r="J51" s="92"/>
    </row>
    <row r="52" spans="1:12" ht="24" customHeight="1" x14ac:dyDescent="0.2">
      <c r="A52" s="366" t="s">
        <v>35</v>
      </c>
      <c r="B52" s="366"/>
      <c r="C52" s="366"/>
      <c r="D52" s="366"/>
      <c r="E52" s="366"/>
      <c r="F52" s="366"/>
      <c r="G52" s="366"/>
      <c r="H52" s="366"/>
      <c r="I52" s="366"/>
      <c r="J52" s="366"/>
    </row>
    <row r="53" spans="1:12" ht="3.75" customHeight="1" x14ac:dyDescent="0.2">
      <c r="A53" s="29"/>
      <c r="B53" s="29"/>
      <c r="C53" s="29"/>
      <c r="D53" s="29"/>
      <c r="E53" s="29"/>
      <c r="F53" s="29"/>
      <c r="G53" s="29"/>
      <c r="H53" s="29"/>
      <c r="I53" s="29"/>
      <c r="J53" s="29"/>
    </row>
    <row r="54" spans="1:12" ht="24.75" customHeight="1" x14ac:dyDescent="0.2">
      <c r="A54" s="355" t="s">
        <v>188</v>
      </c>
      <c r="B54" s="355"/>
      <c r="C54" s="355"/>
      <c r="D54" s="355"/>
      <c r="E54" s="355"/>
      <c r="F54" s="355"/>
      <c r="G54" s="355"/>
      <c r="H54" s="355"/>
      <c r="I54" s="355"/>
      <c r="J54" s="355"/>
      <c r="L54" s="5"/>
    </row>
    <row r="55" spans="1:12" ht="3.75" customHeight="1" x14ac:dyDescent="0.2">
      <c r="A55" s="29"/>
      <c r="B55" s="29"/>
      <c r="C55" s="29"/>
      <c r="D55" s="29"/>
      <c r="E55" s="29"/>
      <c r="F55" s="29"/>
      <c r="G55" s="29"/>
      <c r="H55" s="29"/>
      <c r="I55" s="29"/>
      <c r="J55" s="29"/>
    </row>
    <row r="56" spans="1:12" ht="25.5" customHeight="1" x14ac:dyDescent="0.2">
      <c r="A56" s="356" t="s">
        <v>30</v>
      </c>
      <c r="B56" s="356"/>
      <c r="C56" s="356"/>
      <c r="D56" s="356"/>
      <c r="E56" s="356"/>
      <c r="F56" s="356"/>
      <c r="G56" s="356"/>
      <c r="H56" s="356"/>
      <c r="I56" s="356"/>
      <c r="J56" s="356"/>
      <c r="L56" s="5"/>
    </row>
    <row r="57" spans="1:12" ht="6.75" customHeight="1" x14ac:dyDescent="0.2">
      <c r="A57" s="92"/>
      <c r="B57" s="92"/>
      <c r="C57" s="92"/>
      <c r="D57" s="92"/>
      <c r="E57" s="92"/>
      <c r="F57" s="92"/>
      <c r="G57" s="92"/>
      <c r="H57" s="92"/>
      <c r="I57" s="92"/>
      <c r="J57" s="92"/>
    </row>
    <row r="58" spans="1:12" x14ac:dyDescent="0.2">
      <c r="A58" s="357" t="s">
        <v>116</v>
      </c>
      <c r="B58" s="357"/>
      <c r="C58" s="357"/>
      <c r="D58" s="357"/>
      <c r="E58" s="357"/>
      <c r="F58" s="357"/>
      <c r="G58" s="357"/>
      <c r="H58" s="357"/>
      <c r="I58" s="357"/>
      <c r="J58" s="357"/>
    </row>
    <row r="59" spans="1:12" ht="3.75" customHeight="1" x14ac:dyDescent="0.2"/>
    <row r="60" spans="1:12" ht="11.25" customHeight="1" x14ac:dyDescent="0.2">
      <c r="A60" s="28" t="str">
        <f>'1 skirsnis'!A4</f>
        <v>1 skirsnis: Verslo apžvalga</v>
      </c>
      <c r="B60" s="29"/>
      <c r="C60" s="29"/>
      <c r="D60" s="29"/>
      <c r="E60" s="29" t="str">
        <f>'1 skirsnis'!A6</f>
        <v>1A Kontaktinė informacija</v>
      </c>
      <c r="F60" s="29"/>
      <c r="G60" s="29"/>
      <c r="H60" s="29"/>
      <c r="I60" s="29"/>
      <c r="J60" s="29"/>
    </row>
    <row r="61" spans="1:12" ht="11.25" customHeight="1" x14ac:dyDescent="0.2">
      <c r="B61" s="29"/>
      <c r="C61" s="29"/>
      <c r="D61" s="29"/>
      <c r="E61" s="29" t="str">
        <f>'1 skirsnis'!A26</f>
        <v>1B Informacija apie verslą ir rinką</v>
      </c>
      <c r="F61" s="29"/>
      <c r="G61" s="29"/>
      <c r="H61" s="29"/>
      <c r="I61" s="29"/>
      <c r="J61" s="29"/>
    </row>
    <row r="62" spans="1:12" ht="11.25" customHeight="1" x14ac:dyDescent="0.2">
      <c r="B62" s="29"/>
      <c r="C62" s="29"/>
      <c r="D62" s="29"/>
      <c r="E62" s="29" t="str">
        <f>'1 skirsnis'!A73</f>
        <v>1C Reikiami ištekliai</v>
      </c>
      <c r="F62" s="29"/>
      <c r="G62" s="29"/>
      <c r="H62" s="29"/>
      <c r="I62" s="29"/>
      <c r="J62" s="29"/>
    </row>
    <row r="63" spans="1:12" ht="11.25" customHeight="1" x14ac:dyDescent="0.2">
      <c r="B63" s="29"/>
      <c r="C63" s="29"/>
      <c r="D63" s="29"/>
      <c r="E63" s="29" t="str">
        <f>'1 skirsnis'!A131</f>
        <v>1D Kreditavimo poreikis</v>
      </c>
      <c r="F63" s="29"/>
      <c r="G63" s="29"/>
      <c r="H63" s="29"/>
      <c r="I63" s="29"/>
      <c r="J63" s="29"/>
    </row>
    <row r="64" spans="1:12" ht="3.75" customHeight="1" x14ac:dyDescent="0.2">
      <c r="A64" s="29"/>
      <c r="B64" s="29"/>
      <c r="C64" s="29"/>
      <c r="D64" s="29"/>
      <c r="E64" s="29"/>
      <c r="F64" s="29"/>
      <c r="G64" s="29"/>
      <c r="H64" s="29"/>
      <c r="I64" s="29"/>
      <c r="J64" s="29"/>
    </row>
    <row r="65" spans="1:10" ht="11.25" customHeight="1" x14ac:dyDescent="0.2">
      <c r="A65" s="28" t="str">
        <f>'2 skirsnis'!A4</f>
        <v>2 skirsnis: Rinkodara</v>
      </c>
      <c r="B65" s="29"/>
      <c r="C65" s="29"/>
      <c r="D65" s="29"/>
      <c r="E65" s="29"/>
      <c r="F65" s="29"/>
      <c r="G65" s="29"/>
      <c r="H65" s="29"/>
      <c r="I65" s="29"/>
      <c r="J65" s="29"/>
    </row>
    <row r="66" spans="1:10" ht="3.75" customHeight="1" x14ac:dyDescent="0.2">
      <c r="A66" s="29"/>
      <c r="B66" s="29"/>
      <c r="C66" s="29"/>
      <c r="D66" s="29"/>
      <c r="E66" s="29"/>
      <c r="F66" s="29"/>
      <c r="G66" s="29"/>
      <c r="H66" s="29"/>
      <c r="I66" s="29"/>
      <c r="J66" s="29"/>
    </row>
    <row r="67" spans="1:10" ht="11.25" customHeight="1" x14ac:dyDescent="0.2">
      <c r="A67" s="28" t="s">
        <v>368</v>
      </c>
      <c r="B67" s="29"/>
      <c r="C67" s="29"/>
      <c r="D67" s="29"/>
      <c r="E67" s="29" t="str">
        <f>'3 skirsnis (1)'!A6</f>
        <v>3A Investicijų poreikis</v>
      </c>
      <c r="G67" s="29"/>
      <c r="H67" s="29"/>
      <c r="I67" s="29"/>
      <c r="J67" s="29"/>
    </row>
    <row r="68" spans="1:10" ht="11.25" customHeight="1" x14ac:dyDescent="0.2">
      <c r="B68" s="29"/>
      <c r="C68" s="29"/>
      <c r="D68" s="29"/>
      <c r="E68" s="29" t="str">
        <f>'3 skirsnis (2)'!A6</f>
        <v>3B Pardavimų prognozė</v>
      </c>
      <c r="G68" s="29"/>
      <c r="H68" s="29"/>
      <c r="I68" s="29"/>
      <c r="J68" s="29"/>
    </row>
    <row r="69" spans="1:10" ht="11.25" customHeight="1" x14ac:dyDescent="0.2">
      <c r="B69" s="29"/>
      <c r="C69" s="29"/>
      <c r="D69" s="29"/>
      <c r="E69" s="29" t="str">
        <f>'3 skirsnis (2)'!A58</f>
        <v>3C Pinigų srautų prognozė</v>
      </c>
      <c r="G69" s="29"/>
      <c r="H69" s="29"/>
      <c r="I69" s="29"/>
      <c r="J69" s="29"/>
    </row>
    <row r="70" spans="1:10" ht="3.75" customHeight="1" x14ac:dyDescent="0.2">
      <c r="A70" s="29"/>
      <c r="B70" s="29"/>
      <c r="C70" s="29"/>
      <c r="D70" s="29"/>
      <c r="E70" s="29"/>
      <c r="F70" s="29"/>
      <c r="G70" s="29"/>
      <c r="H70" s="29"/>
      <c r="I70" s="29"/>
      <c r="J70" s="29"/>
    </row>
    <row r="71" spans="1:10" ht="11.25" customHeight="1" x14ac:dyDescent="0.2">
      <c r="A71" s="28" t="s">
        <v>373</v>
      </c>
      <c r="B71" s="29"/>
      <c r="C71" s="29"/>
      <c r="D71" s="29"/>
      <c r="E71" s="29" t="str">
        <f>'A priedas'!A4</f>
        <v>Priedas A. Informacija apie verslininką (tik fiziniams asmenims)</v>
      </c>
      <c r="G71" s="29"/>
      <c r="H71" s="29"/>
      <c r="I71" s="29"/>
      <c r="J71" s="29"/>
    </row>
    <row r="72" spans="1:10" ht="11.25" customHeight="1" x14ac:dyDescent="0.2">
      <c r="B72" s="29"/>
      <c r="C72" s="29"/>
      <c r="D72" s="29"/>
      <c r="E72" s="29" t="str">
        <f>'B priedas'!A4</f>
        <v>Priedas B. Informacija apie juridinį asmenį</v>
      </c>
      <c r="G72" s="29"/>
      <c r="H72" s="29"/>
      <c r="I72" s="29"/>
      <c r="J72" s="29"/>
    </row>
    <row r="73" spans="1:10" ht="3.75" customHeight="1" x14ac:dyDescent="0.2">
      <c r="A73" s="29"/>
      <c r="B73" s="29"/>
      <c r="C73" s="29"/>
      <c r="D73" s="29"/>
      <c r="E73" s="29"/>
      <c r="F73" s="29"/>
      <c r="G73" s="29"/>
      <c r="H73" s="29"/>
      <c r="I73" s="29"/>
      <c r="J73" s="29"/>
    </row>
    <row r="74" spans="1:10" ht="11.25" customHeight="1" x14ac:dyDescent="0.2">
      <c r="A74" s="28" t="s">
        <v>375</v>
      </c>
      <c r="B74" s="29"/>
      <c r="C74" s="29"/>
      <c r="D74" s="29"/>
      <c r="E74" s="359" t="s">
        <v>376</v>
      </c>
      <c r="F74" s="359"/>
      <c r="G74" s="359"/>
      <c r="H74" s="359"/>
      <c r="I74" s="359"/>
      <c r="J74" s="359"/>
    </row>
    <row r="75" spans="1:10" ht="11.25" customHeight="1" x14ac:dyDescent="0.2">
      <c r="B75" s="93"/>
      <c r="C75" s="93"/>
      <c r="D75" s="93"/>
      <c r="E75" s="359" t="s">
        <v>377</v>
      </c>
      <c r="F75" s="359"/>
      <c r="G75" s="359"/>
      <c r="H75" s="359"/>
      <c r="I75" s="359"/>
      <c r="J75" s="359"/>
    </row>
    <row r="76" spans="1:10" ht="11.25" customHeight="1" x14ac:dyDescent="0.2">
      <c r="B76" s="93"/>
      <c r="C76" s="93"/>
      <c r="D76" s="93"/>
      <c r="E76" s="359" t="s">
        <v>374</v>
      </c>
      <c r="F76" s="359"/>
      <c r="G76" s="359"/>
      <c r="H76" s="359"/>
      <c r="I76" s="359"/>
      <c r="J76" s="359"/>
    </row>
    <row r="77" spans="1:10" ht="11.25" customHeight="1" x14ac:dyDescent="0.2">
      <c r="B77" s="93"/>
      <c r="C77" s="93"/>
      <c r="D77" s="93"/>
      <c r="E77" s="358" t="s">
        <v>36</v>
      </c>
      <c r="F77" s="358"/>
      <c r="G77" s="358"/>
      <c r="H77" s="358"/>
      <c r="I77" s="358"/>
      <c r="J77" s="358"/>
    </row>
    <row r="78" spans="1:10" ht="11.25" customHeight="1" x14ac:dyDescent="0.2">
      <c r="B78" s="93"/>
      <c r="C78" s="93"/>
      <c r="D78" s="93"/>
      <c r="E78" s="358"/>
      <c r="F78" s="358"/>
      <c r="G78" s="358"/>
      <c r="H78" s="358"/>
      <c r="I78" s="358"/>
      <c r="J78" s="358"/>
    </row>
    <row r="79" spans="1:10" ht="11.25" customHeight="1" x14ac:dyDescent="0.2">
      <c r="B79" s="93"/>
      <c r="C79" s="93"/>
      <c r="D79" s="93"/>
      <c r="E79" s="349" t="s">
        <v>705</v>
      </c>
      <c r="F79" s="349"/>
      <c r="G79" s="349"/>
      <c r="H79" s="349"/>
      <c r="I79" s="349"/>
      <c r="J79" s="349"/>
    </row>
    <row r="81" spans="1:12" x14ac:dyDescent="0.2">
      <c r="B81" s="49"/>
    </row>
    <row r="85" spans="1:12" x14ac:dyDescent="0.2">
      <c r="A85" s="7" t="s">
        <v>299</v>
      </c>
    </row>
    <row r="87" spans="1:12" x14ac:dyDescent="0.2">
      <c r="A87" s="56" t="s">
        <v>704</v>
      </c>
    </row>
    <row r="88" spans="1:12" x14ac:dyDescent="0.2">
      <c r="A88" s="360" t="str">
        <f>IF('1 skirsnis'!D8="",TECH3!A24,"-")</f>
        <v>Nurodykite verslo vykdytoją (klausimas 1.1)</v>
      </c>
      <c r="B88" s="361"/>
      <c r="C88" s="361"/>
      <c r="D88" s="361"/>
      <c r="E88" s="361"/>
      <c r="F88" s="361"/>
      <c r="G88" s="361"/>
      <c r="H88" s="361"/>
      <c r="I88" s="361"/>
      <c r="J88" s="361"/>
      <c r="K88" s="361"/>
      <c r="L88" s="362"/>
    </row>
    <row r="89" spans="1:12" x14ac:dyDescent="0.2">
      <c r="A89" s="352" t="str">
        <f>IF('1 skirsnis'!C28="",TECH3!A25,"-")</f>
        <v>Glaustai apibūdinkite verslą (klausimas 1.11)</v>
      </c>
      <c r="B89" s="353"/>
      <c r="C89" s="353"/>
      <c r="D89" s="353"/>
      <c r="E89" s="353"/>
      <c r="F89" s="353"/>
      <c r="G89" s="353"/>
      <c r="H89" s="353"/>
      <c r="I89" s="353"/>
      <c r="J89" s="353"/>
      <c r="K89" s="353"/>
      <c r="L89" s="354"/>
    </row>
    <row r="90" spans="1:12" x14ac:dyDescent="0.2">
      <c r="A90" s="352" t="str">
        <f>IF(F30="",TECH3!A26,"-")</f>
        <v>Nurodykite, kuriai kredito unijai teikiate verslo planą (klausimas 0.2)</v>
      </c>
      <c r="B90" s="353"/>
      <c r="C90" s="353"/>
      <c r="D90" s="353"/>
      <c r="E90" s="353"/>
      <c r="F90" s="353"/>
      <c r="G90" s="353"/>
      <c r="H90" s="353"/>
      <c r="I90" s="353"/>
      <c r="J90" s="353"/>
      <c r="K90" s="353"/>
      <c r="L90" s="354"/>
    </row>
    <row r="91" spans="1:12" x14ac:dyDescent="0.2">
      <c r="A91" s="352" t="str">
        <f>IF('3 skirsnis (1)'!AI19&lt;&gt;"",TECH3!A28,"-")</f>
        <v>-</v>
      </c>
      <c r="B91" s="353"/>
      <c r="C91" s="353"/>
      <c r="D91" s="353"/>
      <c r="E91" s="353"/>
      <c r="F91" s="353"/>
      <c r="G91" s="353"/>
      <c r="H91" s="353"/>
      <c r="I91" s="353"/>
      <c r="J91" s="353"/>
      <c r="K91" s="353"/>
      <c r="L91" s="354"/>
    </row>
    <row r="92" spans="1:12" x14ac:dyDescent="0.2">
      <c r="A92" s="352" t="str">
        <f>IF(OR('1 skirsnis'!E154="",'1 skirsnis'!E155="",'1 skirsnis'!E156="",'1 skirsnis'!G154="",'1 skirsnis'!G155="",'1 skirsnis'!G156=""),"Nurodykite paskolos gavimo ir grąžinimo datas (klausimas 1.29)","-")</f>
        <v>Nurodykite paskolos gavimo ir grąžinimo datas (klausimas 1.29)</v>
      </c>
      <c r="B92" s="353"/>
      <c r="C92" s="353"/>
      <c r="D92" s="353"/>
      <c r="E92" s="353"/>
      <c r="F92" s="353"/>
      <c r="G92" s="353"/>
      <c r="H92" s="353"/>
      <c r="I92" s="353"/>
      <c r="J92" s="353"/>
      <c r="K92" s="353"/>
      <c r="L92" s="354"/>
    </row>
    <row r="93" spans="1:12" x14ac:dyDescent="0.2">
      <c r="A93" s="352" t="str">
        <f>IF('1 skirsnis'!$E$150&gt;25000,TECH3!A29,"-")</f>
        <v>-</v>
      </c>
      <c r="B93" s="353"/>
      <c r="C93" s="353"/>
      <c r="D93" s="353"/>
      <c r="E93" s="353"/>
      <c r="F93" s="353"/>
      <c r="G93" s="353"/>
      <c r="H93" s="353"/>
      <c r="I93" s="353"/>
      <c r="J93" s="353"/>
      <c r="K93" s="353"/>
      <c r="L93" s="354"/>
    </row>
    <row r="94" spans="1:12" x14ac:dyDescent="0.2">
      <c r="A94" s="352" t="str">
        <f>IF(VERTINIMUI!F17+VERTINIMUI!F18=0,TECH3!A31,"-")</f>
        <v>Nurodykite, kiek lėšų ir kokiems poreikiams jums reikės verslo pradžiai (klausimas 3.1)</v>
      </c>
      <c r="B94" s="353"/>
      <c r="C94" s="353"/>
      <c r="D94" s="353"/>
      <c r="E94" s="353"/>
      <c r="F94" s="353"/>
      <c r="G94" s="353"/>
      <c r="H94" s="353"/>
      <c r="I94" s="353"/>
      <c r="J94" s="353"/>
      <c r="K94" s="353"/>
      <c r="L94" s="354"/>
    </row>
    <row r="95" spans="1:12" x14ac:dyDescent="0.2">
      <c r="A95" s="352" t="str">
        <f>IF('3 skirsnis (1)'!E25&lt;&gt;'1 skirsnis'!E150,TECH3!A32,"-")</f>
        <v>-</v>
      </c>
      <c r="B95" s="353"/>
      <c r="C95" s="353"/>
      <c r="D95" s="353"/>
      <c r="E95" s="353"/>
      <c r="F95" s="353"/>
      <c r="G95" s="353"/>
      <c r="H95" s="353"/>
      <c r="I95" s="353"/>
      <c r="J95" s="353"/>
      <c r="K95" s="353"/>
      <c r="L95" s="354"/>
    </row>
    <row r="96" spans="1:12" x14ac:dyDescent="0.2">
      <c r="A96" s="352" t="str">
        <f>IF(SUM('3 skirsnis (2)'!B30:H30)=0,TECH3!A33,"-")</f>
        <v>Nurodykite planuojamas pajamas (3.5 ir 3.6 lentelės)</v>
      </c>
      <c r="B96" s="353"/>
      <c r="C96" s="353"/>
      <c r="D96" s="353"/>
      <c r="E96" s="353"/>
      <c r="F96" s="353"/>
      <c r="G96" s="353"/>
      <c r="H96" s="353"/>
      <c r="I96" s="353"/>
      <c r="J96" s="353"/>
      <c r="K96" s="353"/>
      <c r="L96" s="354"/>
    </row>
    <row r="97" spans="1:12" x14ac:dyDescent="0.2">
      <c r="A97" s="352" t="str">
        <f>IF(AND('A priedas'!B10="",'B priedas'!B8=""),TECH3!A34,"-")</f>
        <v xml:space="preserve">Užpildykite priedą A (jei veiksite kaip fizinis asmuo) arba priedą B (jei veiksite kaip juridinis asmuo) </v>
      </c>
      <c r="B97" s="353"/>
      <c r="C97" s="353"/>
      <c r="D97" s="353"/>
      <c r="E97" s="353"/>
      <c r="F97" s="353"/>
      <c r="G97" s="353"/>
      <c r="H97" s="353"/>
      <c r="I97" s="353"/>
      <c r="J97" s="353"/>
      <c r="K97" s="353"/>
      <c r="L97" s="354"/>
    </row>
    <row r="98" spans="1:12" x14ac:dyDescent="0.2">
      <c r="A98" s="352" t="str">
        <f>IF(OR('3 skirsnis (2)'!B97&lt;&gt;"",'3 skirsnis (2)'!B136&lt;&gt;""),TECH3!A35,"-")</f>
        <v>-</v>
      </c>
      <c r="B98" s="353"/>
      <c r="C98" s="353"/>
      <c r="D98" s="353"/>
      <c r="E98" s="353"/>
      <c r="F98" s="353"/>
      <c r="G98" s="353"/>
      <c r="H98" s="353"/>
      <c r="I98" s="353"/>
      <c r="J98" s="353"/>
      <c r="K98" s="353"/>
      <c r="L98" s="354"/>
    </row>
    <row r="99" spans="1:12" x14ac:dyDescent="0.2">
      <c r="A99" s="352" t="str">
        <f>IF(OR('3 skirsnis (2)'!A137&lt;&gt;"",'3 skirsnis (2)'!A98&lt;&gt;""),TECH3!A36,"-")</f>
        <v>-</v>
      </c>
      <c r="B99" s="353"/>
      <c r="C99" s="353"/>
      <c r="D99" s="353"/>
      <c r="E99" s="353"/>
      <c r="F99" s="353"/>
      <c r="G99" s="353"/>
      <c r="H99" s="353"/>
      <c r="I99" s="353"/>
      <c r="J99" s="353"/>
      <c r="K99" s="353"/>
      <c r="L99" s="354"/>
    </row>
    <row r="100" spans="1:12" x14ac:dyDescent="0.2">
      <c r="A100" s="352" t="str">
        <f>IF(AND(VERTINIMUI!F37+VERTINIMUI!F38=0,F32=N32),TECH3!A37,"-")</f>
        <v>-</v>
      </c>
      <c r="B100" s="353"/>
      <c r="C100" s="353"/>
      <c r="D100" s="353"/>
      <c r="E100" s="353"/>
      <c r="F100" s="353"/>
      <c r="G100" s="353"/>
      <c r="H100" s="353"/>
      <c r="I100" s="353"/>
      <c r="J100" s="353"/>
      <c r="K100" s="353"/>
      <c r="L100" s="354"/>
    </row>
    <row r="101" spans="1:12" x14ac:dyDescent="0.2">
      <c r="A101" s="380" t="str">
        <f>IF('A priedas'!F56&lt;&gt;"",TECH3!A38,"-")</f>
        <v>-</v>
      </c>
      <c r="B101" s="381"/>
      <c r="C101" s="381"/>
      <c r="D101" s="381"/>
      <c r="E101" s="381"/>
      <c r="F101" s="381"/>
      <c r="G101" s="381"/>
      <c r="H101" s="381"/>
      <c r="I101" s="381"/>
      <c r="J101" s="381"/>
      <c r="K101" s="381"/>
      <c r="L101" s="382"/>
    </row>
    <row r="102" spans="1:12" x14ac:dyDescent="0.2">
      <c r="A102" s="377" t="str">
        <f>IF(AND(ABS(SUM('B priedas'!B63:H63)-SUM('B priedas'!B79:H79))&gt;=2,'B priedas'!B8&lt;&gt;""),TECH3!A39,"-")</f>
        <v>-</v>
      </c>
      <c r="B102" s="378"/>
      <c r="C102" s="378"/>
      <c r="D102" s="378"/>
      <c r="E102" s="378"/>
      <c r="F102" s="378"/>
      <c r="G102" s="378"/>
      <c r="H102" s="378"/>
      <c r="I102" s="378"/>
      <c r="J102" s="378"/>
      <c r="K102" s="378"/>
      <c r="L102" s="379"/>
    </row>
    <row r="103" spans="1:12" hidden="1" x14ac:dyDescent="0.2"/>
    <row r="104" spans="1:12" hidden="1" x14ac:dyDescent="0.2"/>
    <row r="105" spans="1:12" hidden="1" x14ac:dyDescent="0.2"/>
    <row r="106" spans="1:12" hidden="1" x14ac:dyDescent="0.2"/>
    <row r="107" spans="1:12" hidden="1" x14ac:dyDescent="0.2"/>
    <row r="108" spans="1:12" hidden="1" x14ac:dyDescent="0.2"/>
    <row r="109" spans="1:12" hidden="1" x14ac:dyDescent="0.2"/>
    <row r="110" spans="1:12" hidden="1" x14ac:dyDescent="0.2"/>
    <row r="111" spans="1:12" hidden="1" x14ac:dyDescent="0.2"/>
    <row r="112" spans="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spans="28:29" hidden="1" x14ac:dyDescent="0.2"/>
    <row r="130" spans="28:29" hidden="1" x14ac:dyDescent="0.2">
      <c r="AB130" s="1" t="s">
        <v>558</v>
      </c>
      <c r="AC130" s="1" t="s">
        <v>657</v>
      </c>
    </row>
    <row r="131" spans="28:29" hidden="1" x14ac:dyDescent="0.2">
      <c r="AB131" s="1" t="s">
        <v>559</v>
      </c>
      <c r="AC131" s="1" t="s">
        <v>621</v>
      </c>
    </row>
    <row r="132" spans="28:29" hidden="1" x14ac:dyDescent="0.2">
      <c r="AB132" s="1" t="s">
        <v>560</v>
      </c>
      <c r="AC132" s="1" t="s">
        <v>622</v>
      </c>
    </row>
    <row r="133" spans="28:29" hidden="1" x14ac:dyDescent="0.2">
      <c r="AB133" s="1" t="s">
        <v>561</v>
      </c>
      <c r="AC133" s="1" t="s">
        <v>623</v>
      </c>
    </row>
    <row r="134" spans="28:29" hidden="1" x14ac:dyDescent="0.2">
      <c r="AB134" s="1" t="s">
        <v>737</v>
      </c>
      <c r="AC134" s="1" t="s">
        <v>737</v>
      </c>
    </row>
    <row r="135" spans="28:29" hidden="1" x14ac:dyDescent="0.2">
      <c r="AB135" s="1" t="s">
        <v>562</v>
      </c>
      <c r="AC135" s="1" t="s">
        <v>624</v>
      </c>
    </row>
    <row r="136" spans="28:29" hidden="1" x14ac:dyDescent="0.2">
      <c r="AB136" s="1" t="s">
        <v>563</v>
      </c>
      <c r="AC136" s="1" t="s">
        <v>625</v>
      </c>
    </row>
    <row r="137" spans="28:29" hidden="1" x14ac:dyDescent="0.2">
      <c r="AB137" s="1" t="s">
        <v>707</v>
      </c>
      <c r="AC137" s="1" t="s">
        <v>709</v>
      </c>
    </row>
    <row r="138" spans="28:29" hidden="1" x14ac:dyDescent="0.2">
      <c r="AB138" s="1" t="s">
        <v>564</v>
      </c>
      <c r="AC138" s="1" t="s">
        <v>626</v>
      </c>
    </row>
    <row r="139" spans="28:29" hidden="1" x14ac:dyDescent="0.2">
      <c r="AB139" s="1" t="s">
        <v>565</v>
      </c>
      <c r="AC139" s="1" t="s">
        <v>627</v>
      </c>
    </row>
    <row r="140" spans="28:29" hidden="1" x14ac:dyDescent="0.2">
      <c r="AB140" s="1" t="s">
        <v>566</v>
      </c>
      <c r="AC140" s="1" t="s">
        <v>628</v>
      </c>
    </row>
    <row r="141" spans="28:29" hidden="1" x14ac:dyDescent="0.2">
      <c r="AB141" s="1" t="s">
        <v>567</v>
      </c>
      <c r="AC141" s="1" t="s">
        <v>629</v>
      </c>
    </row>
    <row r="142" spans="28:29" hidden="1" x14ac:dyDescent="0.2">
      <c r="AB142" s="1" t="s">
        <v>568</v>
      </c>
      <c r="AC142" s="1" t="s">
        <v>630</v>
      </c>
    </row>
    <row r="143" spans="28:29" hidden="1" x14ac:dyDescent="0.2">
      <c r="AB143" s="1" t="s">
        <v>569</v>
      </c>
      <c r="AC143" s="1" t="s">
        <v>631</v>
      </c>
    </row>
    <row r="144" spans="28:29" hidden="1" x14ac:dyDescent="0.2">
      <c r="AB144" s="1" t="s">
        <v>570</v>
      </c>
      <c r="AC144" s="1" t="s">
        <v>632</v>
      </c>
    </row>
    <row r="145" spans="28:29" hidden="1" x14ac:dyDescent="0.2">
      <c r="AB145" s="1" t="s">
        <v>571</v>
      </c>
      <c r="AC145" s="1" t="s">
        <v>649</v>
      </c>
    </row>
    <row r="146" spans="28:29" hidden="1" x14ac:dyDescent="0.2">
      <c r="AB146" s="1" t="s">
        <v>572</v>
      </c>
      <c r="AC146" s="1" t="s">
        <v>650</v>
      </c>
    </row>
    <row r="147" spans="28:29" hidden="1" x14ac:dyDescent="0.2">
      <c r="AB147" s="1" t="s">
        <v>573</v>
      </c>
      <c r="AC147" s="1" t="s">
        <v>651</v>
      </c>
    </row>
    <row r="148" spans="28:29" hidden="1" x14ac:dyDescent="0.2">
      <c r="AB148" s="1" t="s">
        <v>574</v>
      </c>
      <c r="AC148" s="1" t="s">
        <v>658</v>
      </c>
    </row>
    <row r="149" spans="28:29" hidden="1" x14ac:dyDescent="0.2">
      <c r="AB149" s="1" t="s">
        <v>736</v>
      </c>
      <c r="AC149" s="1" t="s">
        <v>736</v>
      </c>
    </row>
    <row r="150" spans="28:29" hidden="1" x14ac:dyDescent="0.2">
      <c r="AB150" s="1" t="s">
        <v>739</v>
      </c>
      <c r="AC150" s="1" t="s">
        <v>739</v>
      </c>
    </row>
    <row r="151" spans="28:29" hidden="1" x14ac:dyDescent="0.2">
      <c r="AB151" s="1" t="s">
        <v>738</v>
      </c>
      <c r="AC151" s="1" t="s">
        <v>738</v>
      </c>
    </row>
    <row r="152" spans="28:29" hidden="1" x14ac:dyDescent="0.2">
      <c r="AB152" s="1" t="s">
        <v>575</v>
      </c>
      <c r="AC152" s="1" t="s">
        <v>652</v>
      </c>
    </row>
    <row r="153" spans="28:29" hidden="1" x14ac:dyDescent="0.2">
      <c r="AB153" s="1" t="s">
        <v>708</v>
      </c>
      <c r="AC153" s="1" t="s">
        <v>710</v>
      </c>
    </row>
    <row r="154" spans="28:29" hidden="1" x14ac:dyDescent="0.2">
      <c r="AB154" s="1" t="s">
        <v>576</v>
      </c>
      <c r="AC154" s="1" t="s">
        <v>655</v>
      </c>
    </row>
    <row r="155" spans="28:29" hidden="1" x14ac:dyDescent="0.2">
      <c r="AB155" s="1" t="s">
        <v>577</v>
      </c>
      <c r="AC155" s="1" t="s">
        <v>653</v>
      </c>
    </row>
    <row r="156" spans="28:29" hidden="1" x14ac:dyDescent="0.2">
      <c r="AB156" s="1" t="s">
        <v>578</v>
      </c>
      <c r="AC156" s="1" t="s">
        <v>656</v>
      </c>
    </row>
    <row r="157" spans="28:29" hidden="1" x14ac:dyDescent="0.2">
      <c r="AB157" s="1" t="s">
        <v>595</v>
      </c>
      <c r="AC157" s="1" t="s">
        <v>654</v>
      </c>
    </row>
    <row r="158" spans="28:29" hidden="1" x14ac:dyDescent="0.2">
      <c r="AB158" s="1" t="s">
        <v>579</v>
      </c>
      <c r="AC158" s="1" t="s">
        <v>633</v>
      </c>
    </row>
    <row r="159" spans="28:29" hidden="1" x14ac:dyDescent="0.2">
      <c r="AB159" s="1" t="s">
        <v>580</v>
      </c>
      <c r="AC159" s="1" t="s">
        <v>634</v>
      </c>
    </row>
    <row r="160" spans="28:29" hidden="1" x14ac:dyDescent="0.2">
      <c r="AB160" s="1" t="s">
        <v>581</v>
      </c>
      <c r="AC160" s="1" t="s">
        <v>635</v>
      </c>
    </row>
    <row r="161" spans="28:29" hidden="1" x14ac:dyDescent="0.2">
      <c r="AB161" s="1" t="s">
        <v>582</v>
      </c>
      <c r="AC161" s="1" t="s">
        <v>648</v>
      </c>
    </row>
    <row r="162" spans="28:29" hidden="1" x14ac:dyDescent="0.2">
      <c r="AB162" s="1" t="s">
        <v>583</v>
      </c>
      <c r="AC162" s="1" t="s">
        <v>636</v>
      </c>
    </row>
    <row r="163" spans="28:29" hidden="1" x14ac:dyDescent="0.2">
      <c r="AB163" s="1" t="s">
        <v>584</v>
      </c>
      <c r="AC163" s="1" t="s">
        <v>637</v>
      </c>
    </row>
    <row r="164" spans="28:29" hidden="1" x14ac:dyDescent="0.2">
      <c r="AB164" s="1" t="s">
        <v>585</v>
      </c>
      <c r="AC164" s="1" t="s">
        <v>638</v>
      </c>
    </row>
    <row r="165" spans="28:29" hidden="1" x14ac:dyDescent="0.2">
      <c r="AB165" s="1" t="s">
        <v>586</v>
      </c>
      <c r="AC165" s="1" t="s">
        <v>639</v>
      </c>
    </row>
    <row r="166" spans="28:29" hidden="1" x14ac:dyDescent="0.2">
      <c r="AB166" s="1" t="s">
        <v>587</v>
      </c>
      <c r="AC166" s="1" t="s">
        <v>640</v>
      </c>
    </row>
    <row r="167" spans="28:29" hidden="1" x14ac:dyDescent="0.2">
      <c r="AB167" s="1" t="s">
        <v>588</v>
      </c>
      <c r="AC167" s="1" t="s">
        <v>641</v>
      </c>
    </row>
    <row r="168" spans="28:29" hidden="1" x14ac:dyDescent="0.2">
      <c r="AB168" s="1" t="s">
        <v>589</v>
      </c>
      <c r="AC168" s="1" t="s">
        <v>642</v>
      </c>
    </row>
    <row r="169" spans="28:29" hidden="1" x14ac:dyDescent="0.2">
      <c r="AB169" s="1" t="s">
        <v>590</v>
      </c>
      <c r="AC169" s="1" t="s">
        <v>643</v>
      </c>
    </row>
    <row r="170" spans="28:29" hidden="1" x14ac:dyDescent="0.2">
      <c r="AB170" s="1" t="s">
        <v>591</v>
      </c>
      <c r="AC170" s="1" t="s">
        <v>644</v>
      </c>
    </row>
    <row r="171" spans="28:29" hidden="1" x14ac:dyDescent="0.2">
      <c r="AB171" s="1" t="s">
        <v>592</v>
      </c>
      <c r="AC171" s="1" t="s">
        <v>645</v>
      </c>
    </row>
    <row r="172" spans="28:29" hidden="1" x14ac:dyDescent="0.2">
      <c r="AB172" s="1" t="s">
        <v>593</v>
      </c>
      <c r="AC172" s="1" t="s">
        <v>646</v>
      </c>
    </row>
    <row r="173" spans="28:29" hidden="1" x14ac:dyDescent="0.2">
      <c r="AB173" s="1" t="s">
        <v>594</v>
      </c>
      <c r="AC173" s="1" t="s">
        <v>647</v>
      </c>
    </row>
    <row r="174" spans="28:29" hidden="1" x14ac:dyDescent="0.2"/>
    <row r="175" spans="28:29" hidden="1" x14ac:dyDescent="0.2"/>
    <row r="176" spans="28:29"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sheetData>
  <sheetProtection password="CB13" sheet="1" selectLockedCells="1"/>
  <mergeCells count="42">
    <mergeCell ref="A100:L100"/>
    <mergeCell ref="A102:L102"/>
    <mergeCell ref="A99:L99"/>
    <mergeCell ref="A98:L98"/>
    <mergeCell ref="A97:L97"/>
    <mergeCell ref="A96:L96"/>
    <mergeCell ref="A101:L101"/>
    <mergeCell ref="A91:L91"/>
    <mergeCell ref="A92:L92"/>
    <mergeCell ref="A94:L94"/>
    <mergeCell ref="A95:L95"/>
    <mergeCell ref="A4:J15"/>
    <mergeCell ref="A40:J40"/>
    <mergeCell ref="A50:J50"/>
    <mergeCell ref="A28:E28"/>
    <mergeCell ref="F28:J28"/>
    <mergeCell ref="A30:E30"/>
    <mergeCell ref="A16:J24"/>
    <mergeCell ref="A36:J36"/>
    <mergeCell ref="A38:J38"/>
    <mergeCell ref="A42:J42"/>
    <mergeCell ref="A44:J44"/>
    <mergeCell ref="A32:E32"/>
    <mergeCell ref="F32:J32"/>
    <mergeCell ref="A34:E34"/>
    <mergeCell ref="F34:J34"/>
    <mergeCell ref="A88:L88"/>
    <mergeCell ref="F30:J30"/>
    <mergeCell ref="A52:J52"/>
    <mergeCell ref="A46:J46"/>
    <mergeCell ref="A48:J48"/>
    <mergeCell ref="A49:J49"/>
    <mergeCell ref="A93:L93"/>
    <mergeCell ref="A89:L89"/>
    <mergeCell ref="A90:L90"/>
    <mergeCell ref="A54:J54"/>
    <mergeCell ref="A56:J56"/>
    <mergeCell ref="A58:J58"/>
    <mergeCell ref="E77:J78"/>
    <mergeCell ref="E74:J74"/>
    <mergeCell ref="E75:J75"/>
    <mergeCell ref="E76:J76"/>
  </mergeCells>
  <phoneticPr fontId="2" type="noConversion"/>
  <dataValidations count="2">
    <dataValidation type="list" allowBlank="1" showInputMessage="1" showErrorMessage="1" sqref="F32:J32">
      <formula1>$N$32:$O$32</formula1>
    </dataValidation>
    <dataValidation type="list" allowBlank="1" showInputMessage="1" showErrorMessage="1" sqref="F30:J30">
      <formula1>unijos1</formula1>
    </dataValidation>
  </dataValidations>
  <pageMargins left="0.94488188976377963" right="0.74803149606299213" top="0.78740157480314965" bottom="0.78740157480314965" header="0.51181102362204722" footer="0.51181102362204722"/>
  <pageSetup paperSize="9" scale="92" fitToHeight="0" orientation="portrait" r:id="rId1"/>
  <headerFooter alignWithMargins="0">
    <oddFooter>&amp;R&amp;P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autoPageBreaks="0"/>
  </sheetPr>
  <dimension ref="A1:CA232"/>
  <sheetViews>
    <sheetView showGridLines="0" showRowColHeaders="0" showOutlineSymbols="0" topLeftCell="A214" zoomScale="178" zoomScaleNormal="178" workbookViewId="0">
      <selection activeCell="I29" sqref="I29:AD29"/>
    </sheetView>
  </sheetViews>
  <sheetFormatPr defaultColWidth="0" defaultRowHeight="12.75" zeroHeight="1" outlineLevelCol="1" x14ac:dyDescent="0.2"/>
  <cols>
    <col min="1" max="30" width="3.33203125" style="1" customWidth="1"/>
    <col min="31" max="31" width="3.83203125" style="3" hidden="1" customWidth="1" outlineLevel="1"/>
    <col min="32" max="62" width="4" style="1" hidden="1" customWidth="1" outlineLevel="1"/>
    <col min="63" max="63" width="4" style="1" customWidth="1" collapsed="1"/>
    <col min="64" max="66" width="4" style="1" customWidth="1"/>
    <col min="67" max="77" width="4" style="1" hidden="1" customWidth="1"/>
    <col min="78" max="16384" width="0" style="1" hidden="1"/>
  </cols>
  <sheetData>
    <row r="1" spans="1:30" x14ac:dyDescent="0.2"/>
    <row r="2" spans="1:30" x14ac:dyDescent="0.2"/>
    <row r="3" spans="1:30" ht="16.5" customHeight="1" x14ac:dyDescent="0.2"/>
    <row r="4" spans="1:30" x14ac:dyDescent="0.2"/>
    <row r="5" spans="1:30" x14ac:dyDescent="0.2"/>
    <row r="6" spans="1:30" x14ac:dyDescent="0.2"/>
    <row r="7" spans="1:30" x14ac:dyDescent="0.2"/>
    <row r="8" spans="1:30" x14ac:dyDescent="0.2"/>
    <row r="9" spans="1:30" x14ac:dyDescent="0.2"/>
    <row r="10" spans="1:30" ht="9" customHeight="1" x14ac:dyDescent="0.2"/>
    <row r="11" spans="1:30" x14ac:dyDescent="0.2"/>
    <row r="12" spans="1:30" x14ac:dyDescent="0.2"/>
    <row r="13" spans="1:30" x14ac:dyDescent="0.2">
      <c r="A13" s="706" t="s">
        <v>424</v>
      </c>
      <c r="B13" s="706"/>
      <c r="C13" s="706"/>
      <c r="D13" s="706"/>
      <c r="E13" s="707" t="str">
        <f>IF(ISERROR(VLOOKUP(Turinys!$F$30,Turinys!$AB$130:$AC$192,2,FALSE)),"-",VLOOKUP(Turinys!$F$30,Turinys!$AB$130:$AC$192,2,FALSE))</f>
        <v>-</v>
      </c>
      <c r="F13" s="707"/>
      <c r="G13" s="707"/>
      <c r="H13" s="707"/>
      <c r="I13" s="707"/>
      <c r="J13" s="707"/>
      <c r="K13" s="707"/>
      <c r="L13" s="707"/>
      <c r="M13" s="707"/>
      <c r="N13" s="707"/>
      <c r="O13" s="707"/>
      <c r="P13" s="707"/>
      <c r="Q13" s="707"/>
    </row>
    <row r="14" spans="1:30" ht="8.25" customHeight="1" x14ac:dyDescent="0.2"/>
    <row r="15" spans="1:30" x14ac:dyDescent="0.2">
      <c r="A15" s="711" t="s">
        <v>661</v>
      </c>
      <c r="B15" s="711"/>
      <c r="C15" s="711"/>
      <c r="D15" s="711"/>
      <c r="E15" s="711"/>
      <c r="F15" s="711"/>
      <c r="G15" s="711"/>
      <c r="H15" s="711"/>
      <c r="I15" s="711"/>
      <c r="J15" s="711"/>
      <c r="K15" s="711"/>
      <c r="L15" s="711"/>
      <c r="M15" s="711"/>
      <c r="N15" s="711"/>
      <c r="O15" s="711"/>
      <c r="P15" s="711"/>
      <c r="Q15" s="711"/>
      <c r="R15" s="711"/>
      <c r="S15" s="711"/>
      <c r="T15" s="711"/>
      <c r="U15" s="711"/>
      <c r="V15" s="711"/>
      <c r="W15" s="711"/>
      <c r="X15" s="711"/>
      <c r="Y15" s="711"/>
      <c r="Z15" s="711"/>
      <c r="AA15" s="711"/>
      <c r="AB15" s="711"/>
      <c r="AC15" s="711"/>
      <c r="AD15" s="711"/>
    </row>
    <row r="16" spans="1:30" ht="3.75" customHeight="1" x14ac:dyDescent="0.2"/>
    <row r="17" spans="1:79" ht="11.25" customHeight="1" x14ac:dyDescent="0.2">
      <c r="A17" s="546" t="s">
        <v>425</v>
      </c>
      <c r="B17" s="546"/>
      <c r="C17" s="546"/>
      <c r="D17" s="546"/>
      <c r="E17" s="546"/>
      <c r="F17" s="546"/>
      <c r="G17" s="546"/>
      <c r="H17" s="546"/>
      <c r="I17" s="546"/>
      <c r="J17" s="546"/>
      <c r="K17" s="546"/>
      <c r="L17" s="546"/>
      <c r="M17" s="546"/>
      <c r="N17" s="546"/>
      <c r="O17" s="546"/>
      <c r="P17" s="546"/>
      <c r="Q17" s="546"/>
      <c r="R17" s="546"/>
      <c r="S17" s="546"/>
      <c r="T17" s="546"/>
      <c r="U17" s="546"/>
      <c r="V17" s="546"/>
      <c r="W17" s="546"/>
      <c r="X17" s="546"/>
      <c r="Y17" s="546"/>
      <c r="Z17" s="546"/>
      <c r="AA17" s="546"/>
      <c r="AB17" s="546"/>
      <c r="AC17" s="546"/>
      <c r="AD17" s="546"/>
    </row>
    <row r="18" spans="1:79" ht="3.75" customHeight="1" x14ac:dyDescent="0.2"/>
    <row r="19" spans="1:79" ht="11.25" customHeight="1" x14ac:dyDescent="0.2">
      <c r="A19" s="623" t="s">
        <v>660</v>
      </c>
      <c r="B19" s="623"/>
      <c r="C19" s="623"/>
      <c r="D19" s="623"/>
      <c r="E19" s="623"/>
      <c r="F19" s="623"/>
      <c r="G19" s="623"/>
      <c r="H19" s="623"/>
      <c r="I19" s="712" t="str">
        <f>CONCATENATE(TECH4!A4," EUR (",TECH4!A9,")")</f>
        <v>0 EUR (          EUR)</v>
      </c>
      <c r="J19" s="713"/>
      <c r="K19" s="713"/>
      <c r="L19" s="713"/>
      <c r="M19" s="713"/>
      <c r="N19" s="713"/>
      <c r="O19" s="713"/>
      <c r="P19" s="713"/>
      <c r="Q19" s="713"/>
      <c r="R19" s="713"/>
      <c r="S19" s="713"/>
      <c r="T19" s="713"/>
      <c r="U19" s="713"/>
      <c r="V19" s="713"/>
      <c r="W19" s="713"/>
      <c r="X19" s="713"/>
      <c r="Y19" s="713"/>
      <c r="Z19" s="713"/>
      <c r="AA19" s="713"/>
      <c r="AB19" s="713"/>
      <c r="AC19" s="713"/>
      <c r="AD19" s="714"/>
    </row>
    <row r="20" spans="1:79" ht="3.75" customHeight="1" x14ac:dyDescent="0.2"/>
    <row r="21" spans="1:79" ht="11.25" customHeight="1" x14ac:dyDescent="0.2">
      <c r="A21" s="623" t="s">
        <v>662</v>
      </c>
      <c r="B21" s="623"/>
      <c r="C21" s="623"/>
      <c r="D21" s="623"/>
      <c r="E21" s="623"/>
      <c r="F21" s="623"/>
      <c r="G21" s="623"/>
      <c r="H21" s="692"/>
      <c r="I21" s="715" t="str">
        <f>'Paskolos gr'!C8</f>
        <v>-</v>
      </c>
      <c r="J21" s="716"/>
      <c r="K21" s="717"/>
      <c r="Q21" s="718" t="s">
        <v>472</v>
      </c>
      <c r="R21" s="718"/>
      <c r="S21" s="718"/>
      <c r="T21" s="718"/>
      <c r="U21" s="718"/>
      <c r="V21" s="718"/>
      <c r="W21" s="718"/>
      <c r="X21" s="718"/>
      <c r="Y21" s="718"/>
      <c r="Z21" s="718"/>
      <c r="AA21" s="719"/>
      <c r="AB21" s="720"/>
      <c r="AC21" s="721"/>
      <c r="AD21" s="722"/>
      <c r="AF21" s="2">
        <v>1</v>
      </c>
      <c r="AG21" s="2">
        <v>2</v>
      </c>
      <c r="AH21" s="2">
        <v>3</v>
      </c>
      <c r="AI21" s="2">
        <v>4</v>
      </c>
      <c r="AJ21" s="2">
        <v>5</v>
      </c>
      <c r="AK21" s="2">
        <v>6</v>
      </c>
      <c r="AL21" s="2">
        <v>7</v>
      </c>
      <c r="AM21" s="2">
        <v>8</v>
      </c>
      <c r="AN21" s="2">
        <v>9</v>
      </c>
      <c r="AO21" s="2">
        <v>10</v>
      </c>
      <c r="AP21" s="2">
        <v>11</v>
      </c>
      <c r="AQ21" s="2">
        <v>12</v>
      </c>
      <c r="AR21" s="2">
        <v>13</v>
      </c>
      <c r="AS21" s="2">
        <v>14</v>
      </c>
      <c r="AT21" s="2">
        <v>15</v>
      </c>
      <c r="AU21" s="2">
        <v>16</v>
      </c>
      <c r="AV21" s="2">
        <v>17</v>
      </c>
      <c r="AW21" s="2">
        <v>18</v>
      </c>
      <c r="AX21" s="2">
        <v>19</v>
      </c>
      <c r="AY21" s="2">
        <v>20</v>
      </c>
      <c r="AZ21" s="2">
        <v>21</v>
      </c>
      <c r="BA21" s="2">
        <v>22</v>
      </c>
      <c r="BB21" s="2">
        <v>23</v>
      </c>
      <c r="BC21" s="2">
        <v>24</v>
      </c>
      <c r="BD21" s="2">
        <v>25</v>
      </c>
      <c r="BE21" s="2">
        <v>26</v>
      </c>
      <c r="BF21" s="2">
        <v>27</v>
      </c>
      <c r="BG21" s="2">
        <v>28</v>
      </c>
      <c r="BH21" s="2">
        <v>29</v>
      </c>
      <c r="BI21" s="2">
        <v>30</v>
      </c>
      <c r="BJ21" s="2">
        <v>31</v>
      </c>
    </row>
    <row r="22" spans="1:79" ht="3.75" customHeight="1" x14ac:dyDescent="0.2"/>
    <row r="23" spans="1:79" ht="7.5" customHeight="1" x14ac:dyDescent="0.2">
      <c r="I23" s="316"/>
      <c r="J23" s="292"/>
      <c r="K23" s="292"/>
      <c r="L23" s="292"/>
      <c r="M23" s="292"/>
      <c r="N23" s="703" t="s">
        <v>700</v>
      </c>
      <c r="O23" s="703"/>
      <c r="P23" s="703"/>
      <c r="Q23" s="703"/>
      <c r="R23" s="703"/>
      <c r="S23" s="36"/>
      <c r="T23" s="661" t="s">
        <v>702</v>
      </c>
      <c r="U23" s="661"/>
      <c r="V23" s="661"/>
      <c r="W23" s="661"/>
      <c r="X23" s="36"/>
      <c r="Y23" s="653"/>
      <c r="Z23" s="653"/>
      <c r="AA23" s="653"/>
      <c r="AB23" s="653"/>
      <c r="AC23" s="36"/>
      <c r="AD23" s="37"/>
    </row>
    <row r="24" spans="1:79" ht="12.75" customHeight="1" x14ac:dyDescent="0.2">
      <c r="A24" s="623" t="s">
        <v>677</v>
      </c>
      <c r="B24" s="623"/>
      <c r="C24" s="623"/>
      <c r="D24" s="623"/>
      <c r="E24" s="623"/>
      <c r="F24" s="623"/>
      <c r="G24" s="623"/>
      <c r="H24" s="623"/>
      <c r="I24" s="317"/>
      <c r="J24" s="319"/>
      <c r="K24" s="293"/>
      <c r="L24" s="293"/>
      <c r="M24" s="293"/>
      <c r="N24" s="704"/>
      <c r="O24" s="704"/>
      <c r="P24" s="704"/>
      <c r="Q24" s="704"/>
      <c r="R24" s="704"/>
      <c r="S24" s="77" t="str">
        <f>IF('1 skirsnis'!E152='1 skirsnis'!Q152,"X","")</f>
        <v/>
      </c>
      <c r="T24" s="662"/>
      <c r="U24" s="662"/>
      <c r="V24" s="662"/>
      <c r="W24" s="662"/>
      <c r="X24" s="77" t="str">
        <f>IF('1 skirsnis'!E152='1 skirsnis'!P152,"X","")</f>
        <v>X</v>
      </c>
      <c r="Y24" s="654"/>
      <c r="Z24" s="654"/>
      <c r="AA24" s="654"/>
      <c r="AB24" s="654"/>
      <c r="AC24" s="319" t="str">
        <f>IF('1 skirsnis'!E152='1 skirsnis'!O152,"X","")</f>
        <v/>
      </c>
      <c r="AD24" s="38"/>
      <c r="BL24" s="4"/>
      <c r="BM24" s="4"/>
      <c r="BN24" s="4"/>
      <c r="BO24" s="4"/>
      <c r="BP24" s="4"/>
      <c r="BQ24" s="4"/>
      <c r="BR24" s="4"/>
      <c r="BS24" s="4"/>
      <c r="BT24" s="4"/>
      <c r="BU24" s="4"/>
      <c r="BV24" s="4"/>
      <c r="BW24" s="4"/>
      <c r="BX24" s="4"/>
      <c r="BY24" s="4"/>
      <c r="BZ24" s="4"/>
      <c r="CA24" s="4"/>
    </row>
    <row r="25" spans="1:79" ht="6.75" customHeight="1" x14ac:dyDescent="0.2">
      <c r="I25" s="318"/>
      <c r="J25" s="294"/>
      <c r="K25" s="294"/>
      <c r="L25" s="294"/>
      <c r="M25" s="294"/>
      <c r="N25" s="705"/>
      <c r="O25" s="705"/>
      <c r="P25" s="705"/>
      <c r="Q25" s="705"/>
      <c r="R25" s="705"/>
      <c r="S25" s="39"/>
      <c r="T25" s="663"/>
      <c r="U25" s="663"/>
      <c r="V25" s="663"/>
      <c r="W25" s="663"/>
      <c r="X25" s="39"/>
      <c r="Y25" s="655"/>
      <c r="Z25" s="655"/>
      <c r="AA25" s="655"/>
      <c r="AB25" s="655"/>
      <c r="AC25" s="39"/>
      <c r="AD25" s="40"/>
      <c r="BL25" s="4"/>
      <c r="BM25" s="4"/>
      <c r="BN25" s="4"/>
      <c r="BO25" s="4"/>
      <c r="BP25" s="4"/>
      <c r="BQ25" s="4"/>
      <c r="BR25" s="4"/>
      <c r="BS25" s="4"/>
      <c r="BT25" s="4"/>
      <c r="BU25" s="4"/>
      <c r="BV25" s="4"/>
      <c r="BW25" s="4"/>
      <c r="BX25" s="4"/>
      <c r="BY25" s="4"/>
      <c r="BZ25" s="4"/>
      <c r="CA25" s="4"/>
    </row>
    <row r="26" spans="1:79" ht="3.75" customHeight="1" x14ac:dyDescent="0.2">
      <c r="BL26" s="4"/>
      <c r="BM26" s="4"/>
      <c r="BN26" s="4"/>
      <c r="BO26" s="4"/>
      <c r="BP26" s="4"/>
      <c r="BQ26" s="4"/>
      <c r="BR26" s="4"/>
      <c r="BS26" s="4"/>
      <c r="BT26" s="4"/>
      <c r="BU26" s="4"/>
      <c r="BV26" s="4"/>
      <c r="BW26" s="4"/>
      <c r="BX26" s="4"/>
      <c r="BY26" s="4"/>
      <c r="BZ26" s="4"/>
      <c r="CA26" s="4"/>
    </row>
    <row r="27" spans="1:79" ht="11.25" customHeight="1" x14ac:dyDescent="0.2">
      <c r="A27" s="623" t="s">
        <v>664</v>
      </c>
      <c r="B27" s="623"/>
      <c r="C27" s="623"/>
      <c r="D27" s="623"/>
      <c r="E27" s="623"/>
      <c r="F27" s="623"/>
      <c r="G27" s="623"/>
      <c r="H27" s="623"/>
      <c r="I27" s="737" t="str">
        <f>'Paskolos gr'!F9</f>
        <v>-</v>
      </c>
      <c r="J27" s="738"/>
      <c r="K27" s="738"/>
      <c r="L27" s="738"/>
      <c r="M27" s="738"/>
      <c r="N27" s="738"/>
      <c r="O27" s="738"/>
      <c r="P27" s="739"/>
      <c r="R27" s="30" t="s">
        <v>678</v>
      </c>
      <c r="S27" s="30"/>
      <c r="T27" s="30"/>
      <c r="U27" s="315"/>
      <c r="V27" s="30"/>
      <c r="W27" s="30"/>
      <c r="X27" s="30"/>
      <c r="Y27" s="30"/>
      <c r="Z27" s="656" t="str">
        <f>IF(ISERROR(IF(MONTH('Paskolos gr'!F9-'Paskolos gr'!F7)&gt;1,MONTH('Paskolos gr'!F9-'Paskolos gr'!F7)-2,0)),"-",IF(MONTH('Paskolos gr'!F9-'Paskolos gr'!F7)&gt;1,MONTH('Paskolos gr'!F9-'Paskolos gr'!F7)-2,0))</f>
        <v>-</v>
      </c>
      <c r="AA27" s="658"/>
      <c r="BL27" s="4"/>
      <c r="BM27" s="4"/>
      <c r="BN27" s="4"/>
      <c r="BO27" s="4"/>
      <c r="BP27" s="4"/>
      <c r="BQ27" s="4"/>
      <c r="BR27" s="4"/>
      <c r="BS27" s="4"/>
      <c r="BT27" s="4"/>
      <c r="BU27" s="4"/>
      <c r="BV27" s="4"/>
      <c r="BW27" s="4"/>
      <c r="BX27" s="4"/>
      <c r="BY27" s="4"/>
      <c r="BZ27" s="4"/>
      <c r="CA27" s="4"/>
    </row>
    <row r="28" spans="1:79" ht="3.75" customHeight="1" x14ac:dyDescent="0.2">
      <c r="BL28" s="4"/>
      <c r="BM28" s="4"/>
      <c r="BN28" s="4"/>
      <c r="BO28" s="4"/>
      <c r="BP28" s="4"/>
      <c r="BQ28" s="4"/>
      <c r="BR28" s="4"/>
      <c r="BS28" s="4"/>
      <c r="BT28" s="4"/>
      <c r="BU28" s="4"/>
      <c r="BV28" s="4"/>
      <c r="BW28" s="4"/>
      <c r="BX28" s="4"/>
      <c r="BY28" s="4"/>
      <c r="BZ28" s="4"/>
      <c r="CA28" s="4"/>
    </row>
    <row r="29" spans="1:79" ht="11.25" customHeight="1" x14ac:dyDescent="0.2">
      <c r="A29" s="623" t="s">
        <v>663</v>
      </c>
      <c r="B29" s="623"/>
      <c r="C29" s="623"/>
      <c r="D29" s="623"/>
      <c r="E29" s="623"/>
      <c r="F29" s="623"/>
      <c r="G29" s="623"/>
      <c r="H29" s="623"/>
      <c r="I29" s="646"/>
      <c r="J29" s="647"/>
      <c r="K29" s="647"/>
      <c r="L29" s="647"/>
      <c r="M29" s="647"/>
      <c r="N29" s="647"/>
      <c r="O29" s="647"/>
      <c r="P29" s="647"/>
      <c r="Q29" s="647"/>
      <c r="R29" s="647"/>
      <c r="S29" s="647"/>
      <c r="T29" s="647"/>
      <c r="U29" s="647"/>
      <c r="V29" s="647"/>
      <c r="W29" s="647"/>
      <c r="X29" s="647"/>
      <c r="Y29" s="647"/>
      <c r="Z29" s="647"/>
      <c r="AA29" s="647"/>
      <c r="AB29" s="647"/>
      <c r="AC29" s="647"/>
      <c r="AD29" s="648"/>
      <c r="BL29" s="4"/>
      <c r="BM29" s="4"/>
      <c r="BN29" s="4"/>
      <c r="BO29" s="4"/>
      <c r="BP29" s="4"/>
      <c r="BQ29" s="4"/>
      <c r="BR29" s="4"/>
      <c r="BS29" s="4"/>
      <c r="BT29" s="4"/>
      <c r="BU29" s="4"/>
      <c r="BV29" s="4"/>
      <c r="BW29" s="4"/>
      <c r="BX29" s="4"/>
      <c r="BY29" s="4"/>
      <c r="BZ29" s="4"/>
      <c r="CA29" s="4"/>
    </row>
    <row r="30" spans="1:79" ht="3.75" customHeight="1" x14ac:dyDescent="0.2">
      <c r="BL30" s="4"/>
      <c r="BM30" s="4"/>
      <c r="BN30" s="4"/>
      <c r="BO30" s="4"/>
      <c r="BP30" s="4"/>
      <c r="BQ30" s="4"/>
      <c r="BR30" s="4"/>
      <c r="BS30" s="4"/>
      <c r="BT30" s="4"/>
      <c r="BU30" s="4"/>
      <c r="BV30" s="4"/>
      <c r="BW30" s="4"/>
      <c r="BX30" s="4"/>
      <c r="BY30" s="4"/>
      <c r="BZ30" s="4"/>
      <c r="CA30" s="4"/>
    </row>
    <row r="31" spans="1:79" ht="11.25" customHeight="1" x14ac:dyDescent="0.2">
      <c r="A31" s="623" t="s">
        <v>473</v>
      </c>
      <c r="B31" s="623"/>
      <c r="C31" s="623"/>
      <c r="D31" s="623"/>
      <c r="E31" s="623"/>
      <c r="F31" s="623"/>
      <c r="G31" s="623"/>
      <c r="H31" s="692"/>
      <c r="I31" s="624">
        <f>'1 skirsnis'!C53</f>
        <v>0</v>
      </c>
      <c r="J31" s="625"/>
      <c r="K31" s="626"/>
      <c r="AB31" s="35" t="s">
        <v>475</v>
      </c>
      <c r="AC31" s="693">
        <f>'1 skirsnis'!G110</f>
        <v>0</v>
      </c>
      <c r="AD31" s="695"/>
    </row>
    <row r="32" spans="1:79" ht="3.75" customHeight="1" x14ac:dyDescent="0.2"/>
    <row r="33" spans="1:30" ht="11.25" customHeight="1" x14ac:dyDescent="0.2">
      <c r="A33" s="623" t="s">
        <v>474</v>
      </c>
      <c r="B33" s="623"/>
      <c r="C33" s="623"/>
      <c r="D33" s="623"/>
      <c r="E33" s="623"/>
      <c r="F33" s="623"/>
      <c r="G33" s="623"/>
      <c r="H33" s="623"/>
      <c r="I33" s="640">
        <f>'1 skirsnis'!C12</f>
        <v>0</v>
      </c>
      <c r="J33" s="641"/>
      <c r="K33" s="641"/>
      <c r="L33" s="641"/>
      <c r="M33" s="641"/>
      <c r="N33" s="641"/>
      <c r="O33" s="641"/>
      <c r="P33" s="641"/>
      <c r="Q33" s="641"/>
      <c r="R33" s="641"/>
      <c r="S33" s="641"/>
      <c r="T33" s="641"/>
      <c r="U33" s="641"/>
      <c r="V33" s="641"/>
      <c r="W33" s="641"/>
      <c r="X33" s="641"/>
      <c r="Y33" s="641"/>
      <c r="Z33" s="641"/>
      <c r="AA33" s="641"/>
      <c r="AB33" s="641"/>
      <c r="AC33" s="641"/>
      <c r="AD33" s="642"/>
    </row>
    <row r="34" spans="1:30" ht="3.75" customHeight="1" x14ac:dyDescent="0.2"/>
    <row r="35" spans="1:30" ht="11.25" customHeight="1" x14ac:dyDescent="0.2">
      <c r="A35" s="546" t="s">
        <v>481</v>
      </c>
      <c r="B35" s="546"/>
      <c r="C35" s="546"/>
      <c r="D35" s="546"/>
      <c r="E35" s="546"/>
      <c r="F35" s="546"/>
      <c r="G35" s="546"/>
      <c r="H35" s="546"/>
      <c r="I35" s="546"/>
      <c r="J35" s="546"/>
      <c r="K35" s="546"/>
      <c r="L35" s="546"/>
      <c r="M35" s="546"/>
      <c r="N35" s="546"/>
      <c r="O35" s="546"/>
      <c r="P35" s="546"/>
      <c r="Q35" s="546"/>
      <c r="R35" s="546"/>
      <c r="S35" s="546"/>
      <c r="T35" s="546"/>
      <c r="U35" s="546"/>
      <c r="V35" s="546"/>
      <c r="W35" s="546"/>
      <c r="X35" s="546"/>
      <c r="Y35" s="546"/>
      <c r="Z35" s="546"/>
      <c r="AA35" s="546"/>
      <c r="AB35" s="546"/>
      <c r="AC35" s="546"/>
      <c r="AD35" s="546"/>
    </row>
    <row r="36" spans="1:30" ht="3.75" customHeight="1" x14ac:dyDescent="0.2"/>
    <row r="37" spans="1:30" ht="11.25" customHeight="1" x14ac:dyDescent="0.2">
      <c r="A37" s="623" t="s">
        <v>397</v>
      </c>
      <c r="B37" s="623"/>
      <c r="C37" s="623"/>
      <c r="D37" s="623"/>
      <c r="E37" s="640">
        <f>'1 skirsnis'!D8</f>
        <v>0</v>
      </c>
      <c r="F37" s="641"/>
      <c r="G37" s="641"/>
      <c r="H37" s="641"/>
      <c r="I37" s="641"/>
      <c r="J37" s="641"/>
      <c r="K37" s="641"/>
      <c r="L37" s="641"/>
      <c r="M37" s="641"/>
      <c r="N37" s="641"/>
      <c r="O37" s="641"/>
      <c r="P37" s="641"/>
      <c r="Q37" s="641"/>
      <c r="R37" s="641"/>
      <c r="S37" s="641"/>
      <c r="T37" s="641"/>
      <c r="U37" s="641"/>
      <c r="V37" s="641"/>
      <c r="W37" s="641"/>
      <c r="X37" s="641"/>
      <c r="Y37" s="641"/>
      <c r="Z37" s="641"/>
      <c r="AA37" s="641"/>
      <c r="AB37" s="641"/>
      <c r="AC37" s="641"/>
      <c r="AD37" s="642"/>
    </row>
    <row r="38" spans="1:30" ht="3" customHeight="1" x14ac:dyDescent="0.2"/>
    <row r="39" spans="1:30" x14ac:dyDescent="0.2">
      <c r="A39" s="623" t="s">
        <v>398</v>
      </c>
      <c r="B39" s="623"/>
      <c r="C39" s="623"/>
      <c r="D39" s="623"/>
      <c r="E39" s="623"/>
      <c r="F39" s="623"/>
      <c r="G39" s="623"/>
      <c r="H39" s="623"/>
      <c r="I39" s="640">
        <f>'1 skirsnis'!E18</f>
        <v>0</v>
      </c>
      <c r="J39" s="641"/>
      <c r="K39" s="641"/>
      <c r="L39" s="641"/>
      <c r="M39" s="641"/>
      <c r="N39" s="641"/>
      <c r="O39" s="641"/>
      <c r="P39" s="641"/>
      <c r="Q39" s="641"/>
      <c r="R39" s="641"/>
      <c r="S39" s="641"/>
      <c r="T39" s="642"/>
      <c r="W39" s="195"/>
      <c r="X39" s="196" t="s">
        <v>162</v>
      </c>
      <c r="Y39" s="693">
        <f>'1 skirsnis'!D10</f>
        <v>0</v>
      </c>
      <c r="Z39" s="694"/>
      <c r="AA39" s="694"/>
      <c r="AB39" s="694"/>
      <c r="AC39" s="694"/>
      <c r="AD39" s="695"/>
    </row>
    <row r="40" spans="1:30" ht="3" customHeight="1" x14ac:dyDescent="0.2"/>
    <row r="41" spans="1:30" x14ac:dyDescent="0.2">
      <c r="A41" s="623" t="s">
        <v>399</v>
      </c>
      <c r="B41" s="623"/>
      <c r="C41" s="623"/>
      <c r="D41" s="623"/>
      <c r="E41" s="623"/>
      <c r="F41" s="623"/>
      <c r="G41" s="623"/>
      <c r="H41" s="623"/>
      <c r="I41" s="740"/>
      <c r="J41" s="741"/>
      <c r="K41" s="741"/>
      <c r="L41" s="741"/>
      <c r="M41" s="741"/>
      <c r="N41" s="741"/>
      <c r="O41" s="742"/>
      <c r="U41" s="42" t="s">
        <v>400</v>
      </c>
      <c r="V41" s="743"/>
      <c r="W41" s="744"/>
      <c r="X41" s="744"/>
      <c r="Y41" s="744"/>
      <c r="Z41" s="744"/>
      <c r="AA41" s="744"/>
      <c r="AB41" s="744"/>
      <c r="AC41" s="744"/>
      <c r="AD41" s="745"/>
    </row>
    <row r="42" spans="1:30" ht="3" customHeight="1" x14ac:dyDescent="0.2"/>
    <row r="43" spans="1:30" x14ac:dyDescent="0.2">
      <c r="A43" s="623" t="s">
        <v>401</v>
      </c>
      <c r="B43" s="623"/>
      <c r="C43" s="623"/>
      <c r="D43" s="623"/>
      <c r="E43" s="623"/>
      <c r="F43" s="623"/>
      <c r="G43" s="623"/>
      <c r="H43" s="623"/>
      <c r="I43" s="692"/>
      <c r="J43" s="693">
        <f>'1 skirsnis'!G108</f>
        <v>0</v>
      </c>
      <c r="K43" s="694"/>
      <c r="L43" s="694"/>
      <c r="M43" s="694"/>
      <c r="N43" s="694"/>
      <c r="O43" s="695"/>
    </row>
    <row r="44" spans="1:30" ht="3" customHeight="1" x14ac:dyDescent="0.2"/>
    <row r="45" spans="1:30" ht="21" customHeight="1" x14ac:dyDescent="0.2">
      <c r="A45" s="746" t="s">
        <v>402</v>
      </c>
      <c r="B45" s="747"/>
      <c r="C45" s="747"/>
      <c r="D45" s="747"/>
      <c r="E45" s="747"/>
      <c r="F45" s="747"/>
      <c r="G45" s="747"/>
      <c r="H45" s="747"/>
      <c r="I45" s="748"/>
      <c r="J45" s="503"/>
      <c r="K45" s="504"/>
      <c r="L45" s="504"/>
      <c r="M45" s="504"/>
      <c r="N45" s="504"/>
      <c r="O45" s="504"/>
      <c r="P45" s="504"/>
      <c r="Q45" s="504"/>
      <c r="R45" s="504"/>
      <c r="S45" s="504"/>
      <c r="T45" s="504"/>
      <c r="U45" s="504"/>
      <c r="V45" s="504"/>
      <c r="W45" s="504"/>
      <c r="X45" s="504"/>
      <c r="Y45" s="504"/>
      <c r="Z45" s="504"/>
      <c r="AA45" s="504"/>
      <c r="AB45" s="504"/>
      <c r="AC45" s="504"/>
      <c r="AD45" s="505"/>
    </row>
    <row r="46" spans="1:30" ht="3" customHeight="1" x14ac:dyDescent="0.2"/>
    <row r="47" spans="1:30" x14ac:dyDescent="0.2">
      <c r="A47" s="623" t="s">
        <v>403</v>
      </c>
      <c r="B47" s="623"/>
      <c r="C47" s="623"/>
      <c r="D47" s="623"/>
      <c r="E47" s="623"/>
      <c r="F47" s="623"/>
      <c r="G47" s="623"/>
      <c r="H47" s="623"/>
      <c r="I47" s="767">
        <f>'B priedas'!B8</f>
        <v>0</v>
      </c>
      <c r="J47" s="768"/>
      <c r="K47" s="768"/>
      <c r="L47" s="768"/>
      <c r="M47" s="768"/>
      <c r="N47" s="768"/>
      <c r="O47" s="768"/>
      <c r="P47" s="768"/>
      <c r="Q47" s="768"/>
      <c r="R47" s="768"/>
      <c r="S47" s="768"/>
      <c r="T47" s="768"/>
      <c r="U47" s="768"/>
      <c r="V47" s="768"/>
      <c r="W47" s="768"/>
      <c r="X47" s="768"/>
      <c r="Y47" s="768"/>
      <c r="Z47" s="768"/>
      <c r="AA47" s="768"/>
      <c r="AB47" s="768"/>
      <c r="AC47" s="768"/>
      <c r="AD47" s="769"/>
    </row>
    <row r="48" spans="1:30" ht="3" customHeight="1" x14ac:dyDescent="0.2"/>
    <row r="49" spans="1:30" x14ac:dyDescent="0.2">
      <c r="A49" s="623" t="s">
        <v>404</v>
      </c>
      <c r="B49" s="623"/>
      <c r="C49" s="623"/>
      <c r="D49" s="623"/>
      <c r="E49" s="623"/>
      <c r="F49" s="623"/>
      <c r="G49" s="623"/>
      <c r="H49" s="623"/>
      <c r="I49" s="777"/>
      <c r="J49" s="778"/>
      <c r="K49" s="778"/>
      <c r="L49" s="778"/>
      <c r="M49" s="778"/>
      <c r="N49" s="778"/>
      <c r="O49" s="779"/>
      <c r="U49" s="42" t="s">
        <v>405</v>
      </c>
      <c r="V49" s="771"/>
      <c r="W49" s="772"/>
      <c r="X49" s="772"/>
      <c r="Y49" s="772"/>
      <c r="Z49" s="772"/>
      <c r="AA49" s="772"/>
      <c r="AB49" s="772"/>
      <c r="AC49" s="772"/>
      <c r="AD49" s="773"/>
    </row>
    <row r="50" spans="1:30" ht="3" customHeight="1" x14ac:dyDescent="0.2"/>
    <row r="51" spans="1:30" x14ac:dyDescent="0.2">
      <c r="A51" s="623" t="s">
        <v>406</v>
      </c>
      <c r="B51" s="623"/>
      <c r="C51" s="623"/>
      <c r="D51" s="623"/>
      <c r="E51" s="623"/>
      <c r="F51" s="623"/>
      <c r="G51" s="623"/>
      <c r="H51" s="623"/>
      <c r="I51" s="774">
        <f>'1 skirsnis'!B16</f>
        <v>0</v>
      </c>
      <c r="J51" s="775"/>
      <c r="K51" s="775"/>
      <c r="L51" s="775"/>
      <c r="M51" s="775"/>
      <c r="N51" s="775"/>
      <c r="O51" s="776"/>
      <c r="U51" s="42" t="s">
        <v>407</v>
      </c>
      <c r="V51" s="774">
        <f>'1 skirsnis'!G16</f>
        <v>0</v>
      </c>
      <c r="W51" s="775"/>
      <c r="X51" s="775"/>
      <c r="Y51" s="775"/>
      <c r="Z51" s="775"/>
      <c r="AA51" s="775"/>
      <c r="AB51" s="775"/>
      <c r="AC51" s="775"/>
      <c r="AD51" s="776"/>
    </row>
    <row r="52" spans="1:30" ht="3.75" customHeight="1" x14ac:dyDescent="0.2"/>
    <row r="53" spans="1:30" ht="11.25" customHeight="1" x14ac:dyDescent="0.2">
      <c r="A53" s="546" t="s">
        <v>409</v>
      </c>
      <c r="B53" s="546"/>
      <c r="C53" s="546"/>
      <c r="D53" s="546"/>
      <c r="E53" s="546"/>
      <c r="F53" s="546"/>
      <c r="G53" s="546"/>
      <c r="H53" s="546"/>
      <c r="I53" s="546"/>
      <c r="J53" s="546"/>
      <c r="K53" s="546"/>
      <c r="L53" s="546"/>
      <c r="M53" s="546"/>
      <c r="N53" s="546"/>
      <c r="O53" s="546"/>
      <c r="P53" s="546"/>
      <c r="Q53" s="546"/>
      <c r="R53" s="546"/>
      <c r="S53" s="546"/>
      <c r="T53" s="546"/>
      <c r="U53" s="546"/>
      <c r="V53" s="546"/>
      <c r="W53" s="546"/>
      <c r="X53" s="546"/>
      <c r="Y53" s="546"/>
      <c r="Z53" s="546"/>
      <c r="AA53" s="546"/>
      <c r="AB53" s="546"/>
      <c r="AC53" s="546"/>
      <c r="AD53" s="546"/>
    </row>
    <row r="54" spans="1:30" ht="3.75" customHeight="1" x14ac:dyDescent="0.2"/>
    <row r="55" spans="1:30" x14ac:dyDescent="0.2">
      <c r="A55" s="50" t="s">
        <v>410</v>
      </c>
    </row>
    <row r="56" spans="1:30" ht="12.75" customHeight="1" x14ac:dyDescent="0.2">
      <c r="A56" s="611" t="s">
        <v>156</v>
      </c>
      <c r="B56" s="611"/>
      <c r="C56" s="611"/>
      <c r="D56" s="611"/>
      <c r="E56" s="611"/>
      <c r="F56" s="611"/>
      <c r="G56" s="611"/>
      <c r="H56" s="611"/>
      <c r="I56" s="611"/>
      <c r="J56" s="770" t="s">
        <v>157</v>
      </c>
      <c r="K56" s="770"/>
      <c r="L56" s="770"/>
      <c r="M56" s="770"/>
      <c r="N56" s="770"/>
      <c r="O56" s="770"/>
      <c r="P56" s="770"/>
      <c r="Q56" s="611" t="s">
        <v>158</v>
      </c>
      <c r="R56" s="611"/>
      <c r="S56" s="611"/>
      <c r="T56" s="611"/>
      <c r="U56" s="611"/>
      <c r="V56" s="611"/>
      <c r="W56" s="611" t="s">
        <v>411</v>
      </c>
      <c r="X56" s="611"/>
      <c r="Y56" s="611"/>
      <c r="Z56" s="611"/>
      <c r="AA56" s="611"/>
      <c r="AB56" s="611"/>
      <c r="AC56" s="611"/>
      <c r="AD56" s="611"/>
    </row>
    <row r="57" spans="1:30" x14ac:dyDescent="0.2">
      <c r="A57" s="412"/>
      <c r="B57" s="412"/>
      <c r="C57" s="412"/>
      <c r="D57" s="412"/>
      <c r="E57" s="412"/>
      <c r="F57" s="412"/>
      <c r="G57" s="412"/>
      <c r="H57" s="412"/>
      <c r="I57" s="412"/>
      <c r="J57" s="392"/>
      <c r="K57" s="392"/>
      <c r="L57" s="392"/>
      <c r="M57" s="392"/>
      <c r="N57" s="392"/>
      <c r="O57" s="392"/>
      <c r="P57" s="392"/>
      <c r="Q57" s="392"/>
      <c r="R57" s="392"/>
      <c r="S57" s="392"/>
      <c r="T57" s="392"/>
      <c r="U57" s="392"/>
      <c r="V57" s="392"/>
      <c r="W57" s="780"/>
      <c r="X57" s="780"/>
      <c r="Y57" s="780"/>
      <c r="Z57" s="780"/>
      <c r="AA57" s="780"/>
      <c r="AB57" s="780"/>
      <c r="AC57" s="780"/>
      <c r="AD57" s="780"/>
    </row>
    <row r="58" spans="1:30" x14ac:dyDescent="0.2">
      <c r="A58" s="412"/>
      <c r="B58" s="412"/>
      <c r="C58" s="412"/>
      <c r="D58" s="412"/>
      <c r="E58" s="412"/>
      <c r="F58" s="412"/>
      <c r="G58" s="412"/>
      <c r="H58" s="412"/>
      <c r="I58" s="412"/>
      <c r="J58" s="392"/>
      <c r="K58" s="392"/>
      <c r="L58" s="392"/>
      <c r="M58" s="392"/>
      <c r="N58" s="392"/>
      <c r="O58" s="392"/>
      <c r="P58" s="392"/>
      <c r="Q58" s="392"/>
      <c r="R58" s="392"/>
      <c r="S58" s="392"/>
      <c r="T58" s="392"/>
      <c r="U58" s="392"/>
      <c r="V58" s="392"/>
      <c r="W58" s="780"/>
      <c r="X58" s="780"/>
      <c r="Y58" s="780"/>
      <c r="Z58" s="780"/>
      <c r="AA58" s="780"/>
      <c r="AB58" s="780"/>
      <c r="AC58" s="780"/>
      <c r="AD58" s="780"/>
    </row>
    <row r="59" spans="1:30" x14ac:dyDescent="0.2">
      <c r="A59" s="412"/>
      <c r="B59" s="412"/>
      <c r="C59" s="412"/>
      <c r="D59" s="412"/>
      <c r="E59" s="412"/>
      <c r="F59" s="412"/>
      <c r="G59" s="412"/>
      <c r="H59" s="412"/>
      <c r="I59" s="412"/>
      <c r="J59" s="392"/>
      <c r="K59" s="392"/>
      <c r="L59" s="392"/>
      <c r="M59" s="392"/>
      <c r="N59" s="392"/>
      <c r="O59" s="392"/>
      <c r="P59" s="392"/>
      <c r="Q59" s="392"/>
      <c r="R59" s="392"/>
      <c r="S59" s="392"/>
      <c r="T59" s="392"/>
      <c r="U59" s="392"/>
      <c r="V59" s="392"/>
      <c r="W59" s="780"/>
      <c r="X59" s="780"/>
      <c r="Y59" s="780"/>
      <c r="Z59" s="780"/>
      <c r="AA59" s="780"/>
      <c r="AB59" s="780"/>
      <c r="AC59" s="780"/>
      <c r="AD59" s="780"/>
    </row>
    <row r="60" spans="1:30" x14ac:dyDescent="0.2">
      <c r="A60" s="412"/>
      <c r="B60" s="412"/>
      <c r="C60" s="412"/>
      <c r="D60" s="412"/>
      <c r="E60" s="412"/>
      <c r="F60" s="412"/>
      <c r="G60" s="412"/>
      <c r="H60" s="412"/>
      <c r="I60" s="412"/>
      <c r="J60" s="392"/>
      <c r="K60" s="392"/>
      <c r="L60" s="392"/>
      <c r="M60" s="392"/>
      <c r="N60" s="392"/>
      <c r="O60" s="392"/>
      <c r="P60" s="392"/>
      <c r="Q60" s="392"/>
      <c r="R60" s="392"/>
      <c r="S60" s="392"/>
      <c r="T60" s="392"/>
      <c r="U60" s="392"/>
      <c r="V60" s="392"/>
      <c r="W60" s="780"/>
      <c r="X60" s="780"/>
      <c r="Y60" s="780"/>
      <c r="Z60" s="780"/>
      <c r="AA60" s="780"/>
      <c r="AB60" s="780"/>
      <c r="AC60" s="780"/>
      <c r="AD60" s="780"/>
    </row>
    <row r="61" spans="1:30" x14ac:dyDescent="0.2">
      <c r="A61" s="412"/>
      <c r="B61" s="412"/>
      <c r="C61" s="412"/>
      <c r="D61" s="412"/>
      <c r="E61" s="412"/>
      <c r="F61" s="412"/>
      <c r="G61" s="412"/>
      <c r="H61" s="412"/>
      <c r="I61" s="412"/>
      <c r="J61" s="392"/>
      <c r="K61" s="392"/>
      <c r="L61" s="392"/>
      <c r="M61" s="392"/>
      <c r="N61" s="392"/>
      <c r="O61" s="392"/>
      <c r="P61" s="392"/>
      <c r="Q61" s="392"/>
      <c r="R61" s="392"/>
      <c r="S61" s="392"/>
      <c r="T61" s="392"/>
      <c r="U61" s="392"/>
      <c r="V61" s="392"/>
      <c r="W61" s="780"/>
      <c r="X61" s="780"/>
      <c r="Y61" s="780"/>
      <c r="Z61" s="780"/>
      <c r="AA61" s="780"/>
      <c r="AB61" s="780"/>
      <c r="AC61" s="780"/>
      <c r="AD61" s="780"/>
    </row>
    <row r="62" spans="1:30" ht="30" customHeight="1" x14ac:dyDescent="0.2">
      <c r="A62" s="788" t="s">
        <v>665</v>
      </c>
      <c r="B62" s="788"/>
      <c r="C62" s="788"/>
      <c r="D62" s="788"/>
      <c r="E62" s="788"/>
      <c r="F62" s="788"/>
      <c r="G62" s="788"/>
      <c r="H62" s="788"/>
      <c r="I62" s="788"/>
      <c r="J62" s="788"/>
      <c r="K62" s="788"/>
      <c r="L62" s="788"/>
      <c r="M62" s="788"/>
      <c r="N62" s="788"/>
      <c r="O62" s="788"/>
      <c r="P62" s="788"/>
      <c r="Q62" s="788"/>
      <c r="R62" s="788"/>
      <c r="S62" s="788"/>
      <c r="T62" s="788"/>
      <c r="U62" s="788"/>
      <c r="V62" s="788"/>
      <c r="W62" s="788"/>
      <c r="X62" s="788"/>
      <c r="Y62" s="788"/>
      <c r="Z62" s="788"/>
      <c r="AA62" s="788"/>
      <c r="AB62" s="788"/>
      <c r="AC62" s="788"/>
      <c r="AD62" s="788"/>
    </row>
    <row r="63" spans="1:30" ht="6" customHeight="1" x14ac:dyDescent="0.2"/>
    <row r="64" spans="1:30" x14ac:dyDescent="0.2">
      <c r="A64" s="50" t="s">
        <v>412</v>
      </c>
    </row>
    <row r="65" spans="1:30" ht="12.75" customHeight="1" x14ac:dyDescent="0.2">
      <c r="A65" s="611" t="s">
        <v>159</v>
      </c>
      <c r="B65" s="611"/>
      <c r="C65" s="611"/>
      <c r="D65" s="611"/>
      <c r="E65" s="611"/>
      <c r="F65" s="611"/>
      <c r="G65" s="611"/>
      <c r="H65" s="611"/>
      <c r="I65" s="611"/>
      <c r="J65" s="770" t="s">
        <v>121</v>
      </c>
      <c r="K65" s="770"/>
      <c r="L65" s="770"/>
      <c r="M65" s="770"/>
      <c r="N65" s="770"/>
      <c r="O65" s="770"/>
      <c r="P65" s="770"/>
      <c r="Q65" s="611" t="s">
        <v>122</v>
      </c>
      <c r="R65" s="611"/>
      <c r="S65" s="611"/>
      <c r="T65" s="608" t="s">
        <v>160</v>
      </c>
      <c r="U65" s="609"/>
      <c r="V65" s="609"/>
      <c r="W65" s="609"/>
      <c r="X65" s="609"/>
      <c r="Y65" s="609"/>
      <c r="Z65" s="610"/>
      <c r="AA65" s="608" t="s">
        <v>496</v>
      </c>
      <c r="AB65" s="609"/>
      <c r="AC65" s="609"/>
      <c r="AD65" s="610"/>
    </row>
    <row r="66" spans="1:30" x14ac:dyDescent="0.2">
      <c r="A66" s="781"/>
      <c r="B66" s="781"/>
      <c r="C66" s="781"/>
      <c r="D66" s="781"/>
      <c r="E66" s="781"/>
      <c r="F66" s="781"/>
      <c r="G66" s="781"/>
      <c r="H66" s="781"/>
      <c r="I66" s="781"/>
      <c r="J66" s="780"/>
      <c r="K66" s="780"/>
      <c r="L66" s="780"/>
      <c r="M66" s="780"/>
      <c r="N66" s="780"/>
      <c r="O66" s="780"/>
      <c r="P66" s="780"/>
      <c r="Q66" s="780"/>
      <c r="R66" s="780"/>
      <c r="S66" s="780"/>
      <c r="T66" s="782"/>
      <c r="U66" s="783"/>
      <c r="V66" s="783"/>
      <c r="W66" s="783"/>
      <c r="X66" s="783"/>
      <c r="Y66" s="783"/>
      <c r="Z66" s="784"/>
      <c r="AA66" s="785"/>
      <c r="AB66" s="786"/>
      <c r="AC66" s="786"/>
      <c r="AD66" s="787"/>
    </row>
    <row r="67" spans="1:30" x14ac:dyDescent="0.2">
      <c r="A67" s="781"/>
      <c r="B67" s="781"/>
      <c r="C67" s="781"/>
      <c r="D67" s="781"/>
      <c r="E67" s="781"/>
      <c r="F67" s="781"/>
      <c r="G67" s="781"/>
      <c r="H67" s="781"/>
      <c r="I67" s="781"/>
      <c r="J67" s="780"/>
      <c r="K67" s="780"/>
      <c r="L67" s="780"/>
      <c r="M67" s="780"/>
      <c r="N67" s="780"/>
      <c r="O67" s="780"/>
      <c r="P67" s="780"/>
      <c r="Q67" s="780"/>
      <c r="R67" s="780"/>
      <c r="S67" s="780"/>
      <c r="T67" s="782"/>
      <c r="U67" s="783"/>
      <c r="V67" s="783"/>
      <c r="W67" s="783"/>
      <c r="X67" s="783"/>
      <c r="Y67" s="783"/>
      <c r="Z67" s="784"/>
      <c r="AA67" s="785"/>
      <c r="AB67" s="786"/>
      <c r="AC67" s="786"/>
      <c r="AD67" s="787"/>
    </row>
    <row r="68" spans="1:30" x14ac:dyDescent="0.2">
      <c r="A68" s="781"/>
      <c r="B68" s="781"/>
      <c r="C68" s="781"/>
      <c r="D68" s="781"/>
      <c r="E68" s="781"/>
      <c r="F68" s="781"/>
      <c r="G68" s="781"/>
      <c r="H68" s="781"/>
      <c r="I68" s="781"/>
      <c r="J68" s="780"/>
      <c r="K68" s="780"/>
      <c r="L68" s="780"/>
      <c r="M68" s="780"/>
      <c r="N68" s="780"/>
      <c r="O68" s="780"/>
      <c r="P68" s="780"/>
      <c r="Q68" s="780"/>
      <c r="R68" s="780"/>
      <c r="S68" s="780"/>
      <c r="T68" s="782"/>
      <c r="U68" s="783"/>
      <c r="V68" s="783"/>
      <c r="W68" s="783"/>
      <c r="X68" s="783"/>
      <c r="Y68" s="783"/>
      <c r="Z68" s="784"/>
      <c r="AA68" s="785"/>
      <c r="AB68" s="786"/>
      <c r="AC68" s="786"/>
      <c r="AD68" s="787"/>
    </row>
    <row r="69" spans="1:30" ht="3.75" customHeight="1" x14ac:dyDescent="0.2"/>
    <row r="70" spans="1:30" x14ac:dyDescent="0.2">
      <c r="A70" s="546" t="s">
        <v>37</v>
      </c>
      <c r="B70" s="546"/>
      <c r="C70" s="546"/>
      <c r="D70" s="546"/>
      <c r="E70" s="546"/>
      <c r="F70" s="546"/>
      <c r="G70" s="546"/>
      <c r="H70" s="546"/>
      <c r="I70" s="546"/>
      <c r="J70" s="546"/>
      <c r="K70" s="546"/>
      <c r="L70" s="546"/>
      <c r="M70" s="546"/>
      <c r="N70" s="546"/>
      <c r="O70" s="546"/>
      <c r="P70" s="546"/>
      <c r="Q70" s="546"/>
      <c r="R70" s="546"/>
      <c r="S70" s="546"/>
      <c r="T70" s="546"/>
      <c r="U70" s="546"/>
      <c r="V70" s="546"/>
      <c r="W70" s="546"/>
      <c r="X70" s="546"/>
      <c r="Y70" s="546"/>
      <c r="Z70" s="546"/>
      <c r="AA70" s="546"/>
      <c r="AB70" s="546"/>
      <c r="AC70" s="546"/>
      <c r="AD70" s="546"/>
    </row>
    <row r="71" spans="1:30" ht="3.75" customHeight="1" x14ac:dyDescent="0.2"/>
    <row r="72" spans="1:30" ht="31.5" customHeight="1" x14ac:dyDescent="0.2">
      <c r="A72" s="611" t="s">
        <v>156</v>
      </c>
      <c r="B72" s="611"/>
      <c r="C72" s="611"/>
      <c r="D72" s="611"/>
      <c r="E72" s="611"/>
      <c r="F72" s="611"/>
      <c r="G72" s="611"/>
      <c r="H72" s="611"/>
      <c r="I72" s="611"/>
      <c r="J72" s="586" t="s">
        <v>152</v>
      </c>
      <c r="K72" s="586"/>
      <c r="L72" s="586"/>
      <c r="M72" s="586"/>
      <c r="N72" s="586"/>
      <c r="O72" s="586"/>
      <c r="P72" s="586" t="s">
        <v>525</v>
      </c>
      <c r="Q72" s="586"/>
      <c r="R72" s="586"/>
      <c r="S72" s="586"/>
      <c r="T72" s="586" t="s">
        <v>532</v>
      </c>
      <c r="U72" s="586"/>
      <c r="V72" s="586"/>
      <c r="W72" s="586"/>
      <c r="X72" s="586" t="s">
        <v>533</v>
      </c>
      <c r="Y72" s="586"/>
      <c r="Z72" s="586"/>
      <c r="AA72" s="586" t="s">
        <v>153</v>
      </c>
      <c r="AB72" s="586"/>
      <c r="AC72" s="586"/>
      <c r="AD72" s="586"/>
    </row>
    <row r="73" spans="1:30" x14ac:dyDescent="0.2">
      <c r="A73" s="781"/>
      <c r="B73" s="781"/>
      <c r="C73" s="781"/>
      <c r="D73" s="781"/>
      <c r="E73" s="781"/>
      <c r="F73" s="781"/>
      <c r="G73" s="781"/>
      <c r="H73" s="781"/>
      <c r="I73" s="781"/>
      <c r="J73" s="781"/>
      <c r="K73" s="781"/>
      <c r="L73" s="781"/>
      <c r="M73" s="781"/>
      <c r="N73" s="781"/>
      <c r="O73" s="781"/>
      <c r="P73" s="789"/>
      <c r="Q73" s="789"/>
      <c r="R73" s="789"/>
      <c r="S73" s="789"/>
      <c r="T73" s="790"/>
      <c r="U73" s="789"/>
      <c r="V73" s="789"/>
      <c r="W73" s="789"/>
      <c r="X73" s="790"/>
      <c r="Y73" s="789"/>
      <c r="Z73" s="789"/>
      <c r="AA73" s="789"/>
      <c r="AB73" s="789"/>
      <c r="AC73" s="789"/>
      <c r="AD73" s="789"/>
    </row>
    <row r="74" spans="1:30" x14ac:dyDescent="0.2">
      <c r="A74" s="781"/>
      <c r="B74" s="781"/>
      <c r="C74" s="781"/>
      <c r="D74" s="781"/>
      <c r="E74" s="781"/>
      <c r="F74" s="781"/>
      <c r="G74" s="781"/>
      <c r="H74" s="781"/>
      <c r="I74" s="781"/>
      <c r="J74" s="781"/>
      <c r="K74" s="781"/>
      <c r="L74" s="781"/>
      <c r="M74" s="781"/>
      <c r="N74" s="781"/>
      <c r="O74" s="781"/>
      <c r="P74" s="789"/>
      <c r="Q74" s="789"/>
      <c r="R74" s="789"/>
      <c r="S74" s="789"/>
      <c r="T74" s="790"/>
      <c r="U74" s="789"/>
      <c r="V74" s="789"/>
      <c r="W74" s="789"/>
      <c r="X74" s="790"/>
      <c r="Y74" s="789"/>
      <c r="Z74" s="789"/>
      <c r="AA74" s="789"/>
      <c r="AB74" s="789"/>
      <c r="AC74" s="789"/>
      <c r="AD74" s="789"/>
    </row>
    <row r="75" spans="1:30" x14ac:dyDescent="0.2">
      <c r="A75" s="781"/>
      <c r="B75" s="781"/>
      <c r="C75" s="781"/>
      <c r="D75" s="781"/>
      <c r="E75" s="781"/>
      <c r="F75" s="781"/>
      <c r="G75" s="781"/>
      <c r="H75" s="781"/>
      <c r="I75" s="781"/>
      <c r="J75" s="781"/>
      <c r="K75" s="781"/>
      <c r="L75" s="781"/>
      <c r="M75" s="781"/>
      <c r="N75" s="781"/>
      <c r="O75" s="781"/>
      <c r="P75" s="789"/>
      <c r="Q75" s="789"/>
      <c r="R75" s="789"/>
      <c r="S75" s="789"/>
      <c r="T75" s="790"/>
      <c r="U75" s="789"/>
      <c r="V75" s="789"/>
      <c r="W75" s="789"/>
      <c r="X75" s="790"/>
      <c r="Y75" s="789"/>
      <c r="Z75" s="789"/>
      <c r="AA75" s="789"/>
      <c r="AB75" s="789"/>
      <c r="AC75" s="789"/>
      <c r="AD75" s="789"/>
    </row>
    <row r="76" spans="1:30" x14ac:dyDescent="0.2">
      <c r="A76" s="781"/>
      <c r="B76" s="781"/>
      <c r="C76" s="781"/>
      <c r="D76" s="781"/>
      <c r="E76" s="781"/>
      <c r="F76" s="781"/>
      <c r="G76" s="781"/>
      <c r="H76" s="781"/>
      <c r="I76" s="781"/>
      <c r="J76" s="781"/>
      <c r="K76" s="781"/>
      <c r="L76" s="781"/>
      <c r="M76" s="781"/>
      <c r="N76" s="781"/>
      <c r="O76" s="781"/>
      <c r="P76" s="789"/>
      <c r="Q76" s="789"/>
      <c r="R76" s="789"/>
      <c r="S76" s="789"/>
      <c r="T76" s="790"/>
      <c r="U76" s="789"/>
      <c r="V76" s="789"/>
      <c r="W76" s="789"/>
      <c r="X76" s="790"/>
      <c r="Y76" s="789"/>
      <c r="Z76" s="789"/>
      <c r="AA76" s="789"/>
      <c r="AB76" s="789"/>
      <c r="AC76" s="789"/>
      <c r="AD76" s="789"/>
    </row>
    <row r="77" spans="1:30" ht="3.75" customHeight="1" x14ac:dyDescent="0.2"/>
    <row r="78" spans="1:30" x14ac:dyDescent="0.2">
      <c r="A78" s="546" t="s">
        <v>38</v>
      </c>
      <c r="B78" s="546"/>
      <c r="C78" s="546"/>
      <c r="D78" s="546"/>
      <c r="E78" s="546"/>
      <c r="F78" s="546"/>
      <c r="G78" s="546"/>
      <c r="H78" s="546"/>
      <c r="I78" s="546"/>
      <c r="J78" s="546"/>
      <c r="K78" s="546"/>
      <c r="L78" s="546"/>
      <c r="M78" s="546"/>
      <c r="N78" s="546"/>
      <c r="O78" s="546"/>
      <c r="P78" s="546"/>
      <c r="Q78" s="546"/>
      <c r="R78" s="546"/>
      <c r="S78" s="546"/>
      <c r="T78" s="546"/>
      <c r="U78" s="546"/>
      <c r="V78" s="546"/>
      <c r="W78" s="546"/>
      <c r="X78" s="546"/>
      <c r="Y78" s="546"/>
      <c r="Z78" s="546"/>
      <c r="AA78" s="546"/>
      <c r="AB78" s="546"/>
      <c r="AC78" s="546"/>
      <c r="AD78" s="546"/>
    </row>
    <row r="79" spans="1:30" ht="3.75" customHeight="1" x14ac:dyDescent="0.2"/>
    <row r="80" spans="1:30" x14ac:dyDescent="0.2">
      <c r="A80" s="601" t="s">
        <v>5</v>
      </c>
      <c r="B80" s="601"/>
      <c r="C80" s="601"/>
      <c r="D80" s="601"/>
      <c r="E80" s="601"/>
      <c r="F80" s="601"/>
      <c r="G80" s="600" t="s">
        <v>528</v>
      </c>
      <c r="H80" s="601"/>
      <c r="I80" s="601"/>
      <c r="J80" s="601"/>
      <c r="K80" s="601" t="s">
        <v>6</v>
      </c>
      <c r="L80" s="601"/>
      <c r="M80" s="601"/>
      <c r="N80" s="601"/>
      <c r="O80" s="601"/>
      <c r="P80" s="601"/>
      <c r="Q80" s="600" t="s">
        <v>528</v>
      </c>
      <c r="R80" s="601"/>
      <c r="S80" s="601"/>
      <c r="T80" s="601"/>
      <c r="U80" s="601" t="s">
        <v>154</v>
      </c>
      <c r="V80" s="601"/>
      <c r="W80" s="601"/>
      <c r="X80" s="601"/>
      <c r="Y80" s="601"/>
      <c r="Z80" s="601"/>
      <c r="AA80" s="598" t="s">
        <v>528</v>
      </c>
      <c r="AB80" s="599"/>
      <c r="AC80" s="599"/>
      <c r="AD80" s="599"/>
    </row>
    <row r="81" spans="1:30" ht="11.25" customHeight="1" x14ac:dyDescent="0.2">
      <c r="A81" s="588"/>
      <c r="B81" s="589"/>
      <c r="C81" s="589"/>
      <c r="D81" s="589"/>
      <c r="E81" s="589"/>
      <c r="F81" s="590"/>
      <c r="G81" s="761"/>
      <c r="H81" s="761"/>
      <c r="I81" s="761"/>
      <c r="J81" s="761"/>
      <c r="K81" s="588"/>
      <c r="L81" s="589"/>
      <c r="M81" s="589"/>
      <c r="N81" s="589"/>
      <c r="O81" s="589"/>
      <c r="P81" s="590"/>
      <c r="Q81" s="761"/>
      <c r="R81" s="761"/>
      <c r="S81" s="761"/>
      <c r="T81" s="761"/>
      <c r="U81" s="588"/>
      <c r="V81" s="589"/>
      <c r="W81" s="589"/>
      <c r="X81" s="589"/>
      <c r="Y81" s="589"/>
      <c r="Z81" s="590"/>
      <c r="AA81" s="761"/>
      <c r="AB81" s="761"/>
      <c r="AC81" s="761"/>
      <c r="AD81" s="761"/>
    </row>
    <row r="82" spans="1:30" ht="11.25" customHeight="1" x14ac:dyDescent="0.2">
      <c r="A82" s="588"/>
      <c r="B82" s="589"/>
      <c r="C82" s="589"/>
      <c r="D82" s="589"/>
      <c r="E82" s="589"/>
      <c r="F82" s="590"/>
      <c r="G82" s="761"/>
      <c r="H82" s="761"/>
      <c r="I82" s="761"/>
      <c r="J82" s="761"/>
      <c r="K82" s="588"/>
      <c r="L82" s="589"/>
      <c r="M82" s="589"/>
      <c r="N82" s="589"/>
      <c r="O82" s="589"/>
      <c r="P82" s="590"/>
      <c r="Q82" s="761"/>
      <c r="R82" s="761"/>
      <c r="S82" s="761"/>
      <c r="T82" s="761"/>
      <c r="U82" s="588"/>
      <c r="V82" s="589"/>
      <c r="W82" s="589"/>
      <c r="X82" s="589"/>
      <c r="Y82" s="589"/>
      <c r="Z82" s="590"/>
      <c r="AA82" s="761"/>
      <c r="AB82" s="761"/>
      <c r="AC82" s="761"/>
      <c r="AD82" s="761"/>
    </row>
    <row r="83" spans="1:30" ht="11.25" customHeight="1" x14ac:dyDescent="0.2">
      <c r="A83" s="588"/>
      <c r="B83" s="589"/>
      <c r="C83" s="589"/>
      <c r="D83" s="589"/>
      <c r="E83" s="589"/>
      <c r="F83" s="590"/>
      <c r="G83" s="761"/>
      <c r="H83" s="761"/>
      <c r="I83" s="761"/>
      <c r="J83" s="761"/>
      <c r="K83" s="588"/>
      <c r="L83" s="589"/>
      <c r="M83" s="589"/>
      <c r="N83" s="589"/>
      <c r="O83" s="589"/>
      <c r="P83" s="590"/>
      <c r="Q83" s="761"/>
      <c r="R83" s="761"/>
      <c r="S83" s="761"/>
      <c r="T83" s="761"/>
      <c r="U83" s="588"/>
      <c r="V83" s="589"/>
      <c r="W83" s="589"/>
      <c r="X83" s="589"/>
      <c r="Y83" s="589"/>
      <c r="Z83" s="590"/>
      <c r="AA83" s="761"/>
      <c r="AB83" s="761"/>
      <c r="AC83" s="761"/>
      <c r="AD83" s="761"/>
    </row>
    <row r="84" spans="1:30" ht="11.25" customHeight="1" x14ac:dyDescent="0.2">
      <c r="A84" s="588"/>
      <c r="B84" s="589"/>
      <c r="C84" s="589"/>
      <c r="D84" s="589"/>
      <c r="E84" s="589"/>
      <c r="F84" s="590"/>
      <c r="G84" s="761"/>
      <c r="H84" s="761"/>
      <c r="I84" s="761"/>
      <c r="J84" s="761"/>
      <c r="K84" s="588"/>
      <c r="L84" s="589"/>
      <c r="M84" s="589"/>
      <c r="N84" s="589"/>
      <c r="O84" s="589"/>
      <c r="P84" s="590"/>
      <c r="Q84" s="761"/>
      <c r="R84" s="761"/>
      <c r="S84" s="761"/>
      <c r="T84" s="761"/>
      <c r="U84" s="588"/>
      <c r="V84" s="589"/>
      <c r="W84" s="589"/>
      <c r="X84" s="589"/>
      <c r="Y84" s="589"/>
      <c r="Z84" s="590"/>
      <c r="AA84" s="761"/>
      <c r="AB84" s="761"/>
      <c r="AC84" s="761"/>
      <c r="AD84" s="761"/>
    </row>
    <row r="85" spans="1:30" ht="10.5" customHeight="1" x14ac:dyDescent="0.2">
      <c r="A85" s="45" t="s">
        <v>7</v>
      </c>
    </row>
    <row r="86" spans="1:30" ht="3.75" customHeight="1" x14ac:dyDescent="0.2"/>
    <row r="87" spans="1:30" x14ac:dyDescent="0.2">
      <c r="A87" s="50" t="s">
        <v>39</v>
      </c>
    </row>
    <row r="88" spans="1:30" ht="24.75" customHeight="1" x14ac:dyDescent="0.2">
      <c r="A88" s="611" t="s">
        <v>161</v>
      </c>
      <c r="B88" s="611"/>
      <c r="C88" s="611"/>
      <c r="D88" s="611"/>
      <c r="E88" s="611"/>
      <c r="F88" s="611"/>
      <c r="G88" s="611"/>
      <c r="H88" s="611"/>
      <c r="I88" s="611"/>
      <c r="J88" s="791" t="s">
        <v>162</v>
      </c>
      <c r="K88" s="791"/>
      <c r="L88" s="791"/>
      <c r="M88" s="791"/>
      <c r="N88" s="791"/>
      <c r="O88" s="791" t="s">
        <v>74</v>
      </c>
      <c r="P88" s="791"/>
      <c r="Q88" s="791"/>
      <c r="R88" s="791"/>
      <c r="S88" s="791"/>
      <c r="T88" s="791"/>
      <c r="U88" s="791" t="s">
        <v>534</v>
      </c>
      <c r="V88" s="791"/>
      <c r="W88" s="791"/>
      <c r="X88" s="791"/>
      <c r="Y88" s="791"/>
      <c r="Z88" s="791"/>
      <c r="AA88" s="791" t="s">
        <v>158</v>
      </c>
      <c r="AB88" s="791"/>
      <c r="AC88" s="791"/>
      <c r="AD88" s="791"/>
    </row>
    <row r="89" spans="1:30" ht="11.25" customHeight="1" x14ac:dyDescent="0.2">
      <c r="A89" s="781"/>
      <c r="B89" s="781"/>
      <c r="C89" s="781"/>
      <c r="D89" s="781"/>
      <c r="E89" s="781"/>
      <c r="F89" s="781"/>
      <c r="G89" s="781"/>
      <c r="H89" s="781"/>
      <c r="I89" s="781"/>
      <c r="J89" s="781"/>
      <c r="K89" s="781"/>
      <c r="L89" s="781"/>
      <c r="M89" s="781"/>
      <c r="N89" s="781"/>
      <c r="O89" s="789"/>
      <c r="P89" s="789"/>
      <c r="Q89" s="789"/>
      <c r="R89" s="789"/>
      <c r="S89" s="789"/>
      <c r="T89" s="789"/>
      <c r="U89" s="789"/>
      <c r="V89" s="789"/>
      <c r="W89" s="789"/>
      <c r="X89" s="789"/>
      <c r="Y89" s="789"/>
      <c r="Z89" s="789"/>
      <c r="AA89" s="789"/>
      <c r="AB89" s="789"/>
      <c r="AC89" s="789"/>
      <c r="AD89" s="789"/>
    </row>
    <row r="90" spans="1:30" ht="11.25" customHeight="1" x14ac:dyDescent="0.2">
      <c r="A90" s="781"/>
      <c r="B90" s="781"/>
      <c r="C90" s="781"/>
      <c r="D90" s="781"/>
      <c r="E90" s="781"/>
      <c r="F90" s="781"/>
      <c r="G90" s="781"/>
      <c r="H90" s="781"/>
      <c r="I90" s="781"/>
      <c r="J90" s="781"/>
      <c r="K90" s="781"/>
      <c r="L90" s="781"/>
      <c r="M90" s="781"/>
      <c r="N90" s="781"/>
      <c r="O90" s="789"/>
      <c r="P90" s="789"/>
      <c r="Q90" s="789"/>
      <c r="R90" s="789"/>
      <c r="S90" s="789"/>
      <c r="T90" s="789"/>
      <c r="U90" s="789"/>
      <c r="V90" s="789"/>
      <c r="W90" s="789"/>
      <c r="X90" s="789"/>
      <c r="Y90" s="789"/>
      <c r="Z90" s="789"/>
      <c r="AA90" s="789"/>
      <c r="AB90" s="789"/>
      <c r="AC90" s="789"/>
      <c r="AD90" s="789"/>
    </row>
    <row r="91" spans="1:30" ht="11.25" customHeight="1" x14ac:dyDescent="0.2">
      <c r="A91" s="781"/>
      <c r="B91" s="781"/>
      <c r="C91" s="781"/>
      <c r="D91" s="781"/>
      <c r="E91" s="781"/>
      <c r="F91" s="781"/>
      <c r="G91" s="781"/>
      <c r="H91" s="781"/>
      <c r="I91" s="781"/>
      <c r="J91" s="781"/>
      <c r="K91" s="781"/>
      <c r="L91" s="781"/>
      <c r="M91" s="781"/>
      <c r="N91" s="781"/>
      <c r="O91" s="789"/>
      <c r="P91" s="789"/>
      <c r="Q91" s="789"/>
      <c r="R91" s="789"/>
      <c r="S91" s="789"/>
      <c r="T91" s="789"/>
      <c r="U91" s="789"/>
      <c r="V91" s="789"/>
      <c r="W91" s="789"/>
      <c r="X91" s="789"/>
      <c r="Y91" s="789"/>
      <c r="Z91" s="789"/>
      <c r="AA91" s="789"/>
      <c r="AB91" s="789"/>
      <c r="AC91" s="789"/>
      <c r="AD91" s="789"/>
    </row>
    <row r="92" spans="1:30" ht="11.25" customHeight="1" x14ac:dyDescent="0.2">
      <c r="A92" s="781"/>
      <c r="B92" s="781"/>
      <c r="C92" s="781"/>
      <c r="D92" s="781"/>
      <c r="E92" s="781"/>
      <c r="F92" s="781"/>
      <c r="G92" s="781"/>
      <c r="H92" s="781"/>
      <c r="I92" s="781"/>
      <c r="J92" s="781"/>
      <c r="K92" s="781"/>
      <c r="L92" s="781"/>
      <c r="M92" s="781"/>
      <c r="N92" s="781"/>
      <c r="O92" s="789"/>
      <c r="P92" s="789"/>
      <c r="Q92" s="789"/>
      <c r="R92" s="789"/>
      <c r="S92" s="789"/>
      <c r="T92" s="789"/>
      <c r="U92" s="789"/>
      <c r="V92" s="789"/>
      <c r="W92" s="789"/>
      <c r="X92" s="789"/>
      <c r="Y92" s="789"/>
      <c r="Z92" s="789"/>
      <c r="AA92" s="789"/>
      <c r="AB92" s="789"/>
      <c r="AC92" s="789"/>
      <c r="AD92" s="789"/>
    </row>
    <row r="93" spans="1:30" ht="3.75" customHeight="1" x14ac:dyDescent="0.2"/>
    <row r="94" spans="1:30" ht="11.25" customHeight="1" x14ac:dyDescent="0.2">
      <c r="A94" s="546" t="s">
        <v>670</v>
      </c>
      <c r="B94" s="546"/>
      <c r="C94" s="546"/>
      <c r="D94" s="546"/>
      <c r="E94" s="546"/>
      <c r="F94" s="546"/>
      <c r="G94" s="546"/>
      <c r="H94" s="546"/>
      <c r="I94" s="546"/>
      <c r="J94" s="546"/>
      <c r="K94" s="546"/>
      <c r="L94" s="546"/>
      <c r="M94" s="546"/>
      <c r="N94" s="546"/>
      <c r="O94" s="546"/>
      <c r="P94" s="546"/>
      <c r="Q94" s="546"/>
      <c r="R94" s="546"/>
      <c r="S94" s="546"/>
      <c r="T94" s="546"/>
      <c r="U94" s="546"/>
      <c r="V94" s="546"/>
      <c r="W94" s="546"/>
      <c r="X94" s="546"/>
      <c r="Y94" s="546"/>
      <c r="Z94" s="546"/>
      <c r="AA94" s="546"/>
      <c r="AB94" s="546"/>
      <c r="AC94" s="546"/>
      <c r="AD94" s="546"/>
    </row>
    <row r="95" spans="1:30" ht="3.75" customHeight="1" x14ac:dyDescent="0.2"/>
    <row r="96" spans="1:30" ht="30.75" customHeight="1" x14ac:dyDescent="0.2">
      <c r="A96" s="586" t="s">
        <v>503</v>
      </c>
      <c r="B96" s="586"/>
      <c r="C96" s="586"/>
      <c r="D96" s="586"/>
      <c r="E96" s="586"/>
      <c r="F96" s="586"/>
      <c r="G96" s="586" t="s">
        <v>152</v>
      </c>
      <c r="H96" s="586"/>
      <c r="I96" s="586"/>
      <c r="J96" s="586"/>
      <c r="K96" s="586" t="s">
        <v>525</v>
      </c>
      <c r="L96" s="586"/>
      <c r="M96" s="586"/>
      <c r="N96" s="586" t="s">
        <v>526</v>
      </c>
      <c r="O96" s="586"/>
      <c r="P96" s="586"/>
      <c r="Q96" s="586" t="s">
        <v>527</v>
      </c>
      <c r="R96" s="586"/>
      <c r="S96" s="586"/>
      <c r="T96" s="586" t="s">
        <v>1</v>
      </c>
      <c r="U96" s="586"/>
      <c r="V96" s="586" t="s">
        <v>153</v>
      </c>
      <c r="W96" s="586"/>
      <c r="X96" s="586"/>
      <c r="Y96" s="586" t="s">
        <v>0</v>
      </c>
      <c r="Z96" s="586"/>
      <c r="AA96" s="586"/>
      <c r="AB96" s="586"/>
      <c r="AC96" s="586"/>
      <c r="AD96" s="586"/>
    </row>
    <row r="97" spans="1:30" x14ac:dyDescent="0.2">
      <c r="A97" s="613"/>
      <c r="B97" s="614"/>
      <c r="C97" s="614"/>
      <c r="D97" s="614"/>
      <c r="E97" s="614"/>
      <c r="F97" s="615"/>
      <c r="G97" s="613"/>
      <c r="H97" s="614"/>
      <c r="I97" s="614"/>
      <c r="J97" s="615"/>
      <c r="K97" s="616"/>
      <c r="L97" s="616"/>
      <c r="M97" s="616"/>
      <c r="N97" s="617"/>
      <c r="O97" s="617"/>
      <c r="P97" s="617"/>
      <c r="Q97" s="618"/>
      <c r="R97" s="619"/>
      <c r="S97" s="620"/>
      <c r="T97" s="621"/>
      <c r="U97" s="622"/>
      <c r="V97" s="544"/>
      <c r="W97" s="538"/>
      <c r="X97" s="539"/>
      <c r="Y97" s="612"/>
      <c r="Z97" s="612"/>
      <c r="AA97" s="612"/>
      <c r="AB97" s="612"/>
      <c r="AC97" s="612"/>
      <c r="AD97" s="612"/>
    </row>
    <row r="98" spans="1:30" x14ac:dyDescent="0.2">
      <c r="A98" s="613"/>
      <c r="B98" s="614"/>
      <c r="C98" s="614"/>
      <c r="D98" s="614"/>
      <c r="E98" s="614"/>
      <c r="F98" s="615"/>
      <c r="G98" s="613"/>
      <c r="H98" s="614"/>
      <c r="I98" s="614"/>
      <c r="J98" s="615"/>
      <c r="K98" s="616"/>
      <c r="L98" s="616"/>
      <c r="M98" s="616"/>
      <c r="N98" s="617"/>
      <c r="O98" s="617"/>
      <c r="P98" s="617"/>
      <c r="Q98" s="618"/>
      <c r="R98" s="619"/>
      <c r="S98" s="620"/>
      <c r="T98" s="621"/>
      <c r="U98" s="622"/>
      <c r="V98" s="544"/>
      <c r="W98" s="538"/>
      <c r="X98" s="539"/>
      <c r="Y98" s="612"/>
      <c r="Z98" s="612"/>
      <c r="AA98" s="612"/>
      <c r="AB98" s="612"/>
      <c r="AC98" s="612"/>
      <c r="AD98" s="612"/>
    </row>
    <row r="99" spans="1:30" x14ac:dyDescent="0.2">
      <c r="A99" s="613"/>
      <c r="B99" s="614"/>
      <c r="C99" s="614"/>
      <c r="D99" s="614"/>
      <c r="E99" s="614"/>
      <c r="F99" s="615"/>
      <c r="G99" s="613"/>
      <c r="H99" s="614"/>
      <c r="I99" s="614"/>
      <c r="J99" s="615"/>
      <c r="K99" s="616"/>
      <c r="L99" s="616"/>
      <c r="M99" s="616"/>
      <c r="N99" s="617"/>
      <c r="O99" s="617"/>
      <c r="P99" s="617"/>
      <c r="Q99" s="618"/>
      <c r="R99" s="619"/>
      <c r="S99" s="620"/>
      <c r="T99" s="621"/>
      <c r="U99" s="622"/>
      <c r="V99" s="544"/>
      <c r="W99" s="538"/>
      <c r="X99" s="539"/>
      <c r="Y99" s="612"/>
      <c r="Z99" s="612"/>
      <c r="AA99" s="612"/>
      <c r="AB99" s="612"/>
      <c r="AC99" s="612"/>
      <c r="AD99" s="612"/>
    </row>
    <row r="100" spans="1:30" x14ac:dyDescent="0.2">
      <c r="A100" s="613"/>
      <c r="B100" s="614"/>
      <c r="C100" s="614"/>
      <c r="D100" s="614"/>
      <c r="E100" s="614"/>
      <c r="F100" s="615"/>
      <c r="G100" s="613"/>
      <c r="H100" s="614"/>
      <c r="I100" s="614"/>
      <c r="J100" s="615"/>
      <c r="K100" s="616"/>
      <c r="L100" s="616"/>
      <c r="M100" s="616"/>
      <c r="N100" s="617"/>
      <c r="O100" s="617"/>
      <c r="P100" s="617"/>
      <c r="Q100" s="618"/>
      <c r="R100" s="619"/>
      <c r="S100" s="620"/>
      <c r="T100" s="621"/>
      <c r="U100" s="622"/>
      <c r="V100" s="544"/>
      <c r="W100" s="538"/>
      <c r="X100" s="539"/>
      <c r="Y100" s="612"/>
      <c r="Z100" s="612"/>
      <c r="AA100" s="612"/>
      <c r="AB100" s="612"/>
      <c r="AC100" s="612"/>
      <c r="AD100" s="612"/>
    </row>
    <row r="101" spans="1:30" ht="3.75" customHeight="1" x14ac:dyDescent="0.2"/>
    <row r="102" spans="1:30" ht="11.25" customHeight="1" x14ac:dyDescent="0.2">
      <c r="A102" s="30" t="s">
        <v>87</v>
      </c>
    </row>
    <row r="103" spans="1:30" ht="21" customHeight="1" x14ac:dyDescent="0.2">
      <c r="A103" s="611" t="s">
        <v>88</v>
      </c>
      <c r="B103" s="611"/>
      <c r="C103" s="611"/>
      <c r="D103" s="611"/>
      <c r="E103" s="611"/>
      <c r="F103" s="611"/>
      <c r="G103" s="611"/>
      <c r="H103" s="611"/>
      <c r="I103" s="611"/>
      <c r="J103" s="791" t="s">
        <v>89</v>
      </c>
      <c r="K103" s="791"/>
      <c r="L103" s="791"/>
      <c r="M103" s="791"/>
      <c r="N103" s="791"/>
      <c r="O103" s="791"/>
      <c r="P103" s="791"/>
      <c r="Q103" s="791" t="s">
        <v>535</v>
      </c>
      <c r="R103" s="791"/>
      <c r="S103" s="791"/>
      <c r="T103" s="791"/>
      <c r="U103" s="791" t="s">
        <v>676</v>
      </c>
      <c r="V103" s="791"/>
      <c r="W103" s="791"/>
      <c r="X103" s="791"/>
      <c r="Y103" s="791"/>
      <c r="Z103" s="791"/>
      <c r="AA103" s="791" t="s">
        <v>90</v>
      </c>
      <c r="AB103" s="791"/>
      <c r="AC103" s="791"/>
      <c r="AD103" s="791"/>
    </row>
    <row r="104" spans="1:30" x14ac:dyDescent="0.2">
      <c r="A104" s="781"/>
      <c r="B104" s="781"/>
      <c r="C104" s="781"/>
      <c r="D104" s="781"/>
      <c r="E104" s="781"/>
      <c r="F104" s="781"/>
      <c r="G104" s="781"/>
      <c r="H104" s="781"/>
      <c r="I104" s="781"/>
      <c r="J104" s="781"/>
      <c r="K104" s="781"/>
      <c r="L104" s="781"/>
      <c r="M104" s="781"/>
      <c r="N104" s="781"/>
      <c r="O104" s="781"/>
      <c r="P104" s="781"/>
      <c r="Q104" s="789"/>
      <c r="R104" s="789"/>
      <c r="S104" s="789"/>
      <c r="T104" s="789"/>
      <c r="U104" s="789"/>
      <c r="V104" s="789"/>
      <c r="W104" s="789"/>
      <c r="X104" s="789"/>
      <c r="Y104" s="789"/>
      <c r="Z104" s="789"/>
      <c r="AA104" s="792"/>
      <c r="AB104" s="792"/>
      <c r="AC104" s="792"/>
      <c r="AD104" s="792"/>
    </row>
    <row r="105" spans="1:30" x14ac:dyDescent="0.2">
      <c r="A105" s="781"/>
      <c r="B105" s="781"/>
      <c r="C105" s="781"/>
      <c r="D105" s="781"/>
      <c r="E105" s="781"/>
      <c r="F105" s="781"/>
      <c r="G105" s="781"/>
      <c r="H105" s="781"/>
      <c r="I105" s="781"/>
      <c r="J105" s="781"/>
      <c r="K105" s="781"/>
      <c r="L105" s="781"/>
      <c r="M105" s="781"/>
      <c r="N105" s="781"/>
      <c r="O105" s="781"/>
      <c r="P105" s="781"/>
      <c r="Q105" s="789"/>
      <c r="R105" s="789"/>
      <c r="S105" s="789"/>
      <c r="T105" s="789"/>
      <c r="U105" s="789"/>
      <c r="V105" s="789"/>
      <c r="W105" s="789"/>
      <c r="X105" s="789"/>
      <c r="Y105" s="789"/>
      <c r="Z105" s="789"/>
      <c r="AA105" s="792"/>
      <c r="AB105" s="792"/>
      <c r="AC105" s="792"/>
      <c r="AD105" s="792"/>
    </row>
    <row r="106" spans="1:30" x14ac:dyDescent="0.2">
      <c r="A106" s="781"/>
      <c r="B106" s="781"/>
      <c r="C106" s="781"/>
      <c r="D106" s="781"/>
      <c r="E106" s="781"/>
      <c r="F106" s="781"/>
      <c r="G106" s="781"/>
      <c r="H106" s="781"/>
      <c r="I106" s="781"/>
      <c r="J106" s="781"/>
      <c r="K106" s="781"/>
      <c r="L106" s="781"/>
      <c r="M106" s="781"/>
      <c r="N106" s="781"/>
      <c r="O106" s="781"/>
      <c r="P106" s="781"/>
      <c r="Q106" s="789"/>
      <c r="R106" s="789"/>
      <c r="S106" s="789"/>
      <c r="T106" s="789"/>
      <c r="U106" s="789"/>
      <c r="V106" s="789"/>
      <c r="W106" s="789"/>
      <c r="X106" s="789"/>
      <c r="Y106" s="789"/>
      <c r="Z106" s="789"/>
      <c r="AA106" s="792"/>
      <c r="AB106" s="792"/>
      <c r="AC106" s="792"/>
      <c r="AD106" s="792"/>
    </row>
    <row r="107" spans="1:30" x14ac:dyDescent="0.2">
      <c r="A107" s="781"/>
      <c r="B107" s="781"/>
      <c r="C107" s="781"/>
      <c r="D107" s="781"/>
      <c r="E107" s="781"/>
      <c r="F107" s="781"/>
      <c r="G107" s="781"/>
      <c r="H107" s="781"/>
      <c r="I107" s="781"/>
      <c r="J107" s="781"/>
      <c r="K107" s="781"/>
      <c r="L107" s="781"/>
      <c r="M107" s="781"/>
      <c r="N107" s="781"/>
      <c r="O107" s="781"/>
      <c r="P107" s="781"/>
      <c r="Q107" s="789"/>
      <c r="R107" s="789"/>
      <c r="S107" s="789"/>
      <c r="T107" s="789"/>
      <c r="U107" s="789"/>
      <c r="V107" s="789"/>
      <c r="W107" s="789"/>
      <c r="X107" s="789"/>
      <c r="Y107" s="789"/>
      <c r="Z107" s="789"/>
      <c r="AA107" s="792"/>
      <c r="AB107" s="792"/>
      <c r="AC107" s="792"/>
      <c r="AD107" s="792"/>
    </row>
    <row r="108" spans="1:30" ht="3.75" customHeight="1" x14ac:dyDescent="0.2"/>
    <row r="109" spans="1:30" x14ac:dyDescent="0.2">
      <c r="A109" s="532" t="s">
        <v>666</v>
      </c>
      <c r="B109" s="532"/>
      <c r="C109" s="532"/>
      <c r="D109" s="532"/>
      <c r="E109" s="532"/>
      <c r="F109" s="532"/>
      <c r="G109" s="532"/>
      <c r="H109" s="532"/>
      <c r="I109" s="532"/>
      <c r="J109" s="532"/>
      <c r="K109" s="557"/>
      <c r="L109" s="558"/>
      <c r="M109" s="558"/>
      <c r="N109" s="558"/>
      <c r="O109" s="558"/>
      <c r="P109" s="558"/>
      <c r="Q109" s="558"/>
      <c r="R109" s="558"/>
      <c r="S109" s="558"/>
      <c r="T109" s="558"/>
      <c r="U109" s="558"/>
      <c r="V109" s="558"/>
      <c r="W109" s="558"/>
      <c r="X109" s="558"/>
      <c r="Y109" s="558"/>
      <c r="Z109" s="558"/>
      <c r="AA109" s="558"/>
      <c r="AB109" s="558"/>
      <c r="AC109" s="558"/>
      <c r="AD109" s="559"/>
    </row>
    <row r="110" spans="1:30" x14ac:dyDescent="0.2">
      <c r="A110" s="532"/>
      <c r="B110" s="532"/>
      <c r="C110" s="532"/>
      <c r="D110" s="532"/>
      <c r="E110" s="532"/>
      <c r="F110" s="532"/>
      <c r="G110" s="532"/>
      <c r="H110" s="532"/>
      <c r="I110" s="532"/>
      <c r="J110" s="532"/>
      <c r="K110" s="560"/>
      <c r="L110" s="561"/>
      <c r="M110" s="561"/>
      <c r="N110" s="561"/>
      <c r="O110" s="561"/>
      <c r="P110" s="561"/>
      <c r="Q110" s="561"/>
      <c r="R110" s="561"/>
      <c r="S110" s="561"/>
      <c r="T110" s="561"/>
      <c r="U110" s="561"/>
      <c r="V110" s="561"/>
      <c r="W110" s="561"/>
      <c r="X110" s="561"/>
      <c r="Y110" s="561"/>
      <c r="Z110" s="561"/>
      <c r="AA110" s="561"/>
      <c r="AB110" s="561"/>
      <c r="AC110" s="561"/>
      <c r="AD110" s="562"/>
    </row>
    <row r="111" spans="1:30" x14ac:dyDescent="0.2">
      <c r="A111" s="532"/>
      <c r="B111" s="532"/>
      <c r="C111" s="532"/>
      <c r="D111" s="532"/>
      <c r="E111" s="532"/>
      <c r="F111" s="532"/>
      <c r="G111" s="532"/>
      <c r="H111" s="532"/>
      <c r="I111" s="532"/>
      <c r="J111" s="532"/>
      <c r="K111" s="563"/>
      <c r="L111" s="564"/>
      <c r="M111" s="564"/>
      <c r="N111" s="564"/>
      <c r="O111" s="564"/>
      <c r="P111" s="564"/>
      <c r="Q111" s="564"/>
      <c r="R111" s="564"/>
      <c r="S111" s="564"/>
      <c r="T111" s="564"/>
      <c r="U111" s="564"/>
      <c r="V111" s="564"/>
      <c r="W111" s="564"/>
      <c r="X111" s="564"/>
      <c r="Y111" s="564"/>
      <c r="Z111" s="564"/>
      <c r="AA111" s="564"/>
      <c r="AB111" s="564"/>
      <c r="AC111" s="564"/>
      <c r="AD111" s="565"/>
    </row>
    <row r="112" spans="1:30" ht="3.75" customHeight="1" x14ac:dyDescent="0.2"/>
    <row r="113" spans="1:30" x14ac:dyDescent="0.2">
      <c r="A113" s="532" t="s">
        <v>91</v>
      </c>
      <c r="B113" s="532"/>
      <c r="C113" s="532"/>
      <c r="D113" s="532"/>
      <c r="E113" s="532"/>
      <c r="F113" s="532"/>
      <c r="G113" s="532"/>
      <c r="H113" s="532"/>
      <c r="I113" s="532"/>
      <c r="J113" s="532"/>
      <c r="K113" s="557"/>
      <c r="L113" s="558"/>
      <c r="M113" s="558"/>
      <c r="N113" s="558"/>
      <c r="O113" s="558"/>
      <c r="P113" s="558"/>
      <c r="Q113" s="558"/>
      <c r="R113" s="558"/>
      <c r="S113" s="558"/>
      <c r="T113" s="558"/>
      <c r="U113" s="558"/>
      <c r="V113" s="558"/>
      <c r="W113" s="558"/>
      <c r="X113" s="558"/>
      <c r="Y113" s="558"/>
      <c r="Z113" s="558"/>
      <c r="AA113" s="558"/>
      <c r="AB113" s="558"/>
      <c r="AC113" s="558"/>
      <c r="AD113" s="559"/>
    </row>
    <row r="114" spans="1:30" x14ac:dyDescent="0.2">
      <c r="A114" s="532"/>
      <c r="B114" s="532"/>
      <c r="C114" s="532"/>
      <c r="D114" s="532"/>
      <c r="E114" s="532"/>
      <c r="F114" s="532"/>
      <c r="G114" s="532"/>
      <c r="H114" s="532"/>
      <c r="I114" s="532"/>
      <c r="J114" s="532"/>
      <c r="K114" s="560"/>
      <c r="L114" s="561"/>
      <c r="M114" s="561"/>
      <c r="N114" s="561"/>
      <c r="O114" s="561"/>
      <c r="P114" s="561"/>
      <c r="Q114" s="561"/>
      <c r="R114" s="561"/>
      <c r="S114" s="561"/>
      <c r="T114" s="561"/>
      <c r="U114" s="561"/>
      <c r="V114" s="561"/>
      <c r="W114" s="561"/>
      <c r="X114" s="561"/>
      <c r="Y114" s="561"/>
      <c r="Z114" s="561"/>
      <c r="AA114" s="561"/>
      <c r="AB114" s="561"/>
      <c r="AC114" s="561"/>
      <c r="AD114" s="562"/>
    </row>
    <row r="115" spans="1:30" x14ac:dyDescent="0.2">
      <c r="A115" s="532"/>
      <c r="B115" s="532"/>
      <c r="C115" s="532"/>
      <c r="D115" s="532"/>
      <c r="E115" s="532"/>
      <c r="F115" s="532"/>
      <c r="G115" s="532"/>
      <c r="H115" s="532"/>
      <c r="I115" s="532"/>
      <c r="J115" s="532"/>
      <c r="K115" s="563"/>
      <c r="L115" s="564"/>
      <c r="M115" s="564"/>
      <c r="N115" s="564"/>
      <c r="O115" s="564"/>
      <c r="P115" s="564"/>
      <c r="Q115" s="564"/>
      <c r="R115" s="564"/>
      <c r="S115" s="564"/>
      <c r="T115" s="564"/>
      <c r="U115" s="564"/>
      <c r="V115" s="564"/>
      <c r="W115" s="564"/>
      <c r="X115" s="564"/>
      <c r="Y115" s="564"/>
      <c r="Z115" s="564"/>
      <c r="AA115" s="564"/>
      <c r="AB115" s="564"/>
      <c r="AC115" s="564"/>
      <c r="AD115" s="565"/>
    </row>
    <row r="116" spans="1:30" ht="3.75" customHeight="1" x14ac:dyDescent="0.2"/>
    <row r="117" spans="1:30" ht="11.25" customHeight="1" x14ac:dyDescent="0.2">
      <c r="A117" s="546" t="s">
        <v>673</v>
      </c>
      <c r="B117" s="546"/>
      <c r="C117" s="546"/>
      <c r="D117" s="546"/>
      <c r="E117" s="546"/>
      <c r="F117" s="546"/>
      <c r="G117" s="546"/>
      <c r="H117" s="546"/>
      <c r="I117" s="546"/>
      <c r="J117" s="546"/>
      <c r="K117" s="546"/>
      <c r="L117" s="546"/>
      <c r="M117" s="546"/>
      <c r="N117" s="546"/>
      <c r="O117" s="546"/>
      <c r="P117" s="546"/>
      <c r="Q117" s="546"/>
      <c r="R117" s="546"/>
      <c r="S117" s="546"/>
      <c r="T117" s="546"/>
      <c r="U117" s="546"/>
      <c r="V117" s="546"/>
      <c r="W117" s="546"/>
      <c r="X117" s="546"/>
      <c r="Y117" s="546"/>
      <c r="Z117" s="546"/>
      <c r="AA117" s="546"/>
      <c r="AB117" s="546"/>
      <c r="AC117" s="546"/>
      <c r="AD117" s="546"/>
    </row>
    <row r="118" spans="1:30" ht="3.75" customHeight="1" x14ac:dyDescent="0.2"/>
    <row r="119" spans="1:30" ht="11.25" customHeight="1" x14ac:dyDescent="0.2">
      <c r="A119" s="556" t="s">
        <v>667</v>
      </c>
      <c r="B119" s="556"/>
      <c r="C119" s="556"/>
      <c r="D119" s="556"/>
      <c r="E119" s="556"/>
      <c r="F119" s="572">
        <f>'1 skirsnis'!B133</f>
        <v>0</v>
      </c>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4"/>
    </row>
    <row r="120" spans="1:30" ht="11.25" customHeight="1" x14ac:dyDescent="0.2">
      <c r="A120" s="556"/>
      <c r="B120" s="556"/>
      <c r="C120" s="556"/>
      <c r="D120" s="556"/>
      <c r="E120" s="556"/>
      <c r="F120" s="575"/>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33"/>
    </row>
    <row r="121" spans="1:30" ht="11.25" customHeight="1" x14ac:dyDescent="0.2">
      <c r="A121" s="556"/>
      <c r="B121" s="556"/>
      <c r="C121" s="556"/>
      <c r="D121" s="556"/>
      <c r="E121" s="556"/>
      <c r="F121" s="577"/>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9"/>
    </row>
    <row r="122" spans="1:30" ht="3.75" customHeight="1" x14ac:dyDescent="0.2"/>
    <row r="123" spans="1:30" ht="21" customHeight="1" x14ac:dyDescent="0.2">
      <c r="A123" s="586" t="s">
        <v>298</v>
      </c>
      <c r="B123" s="586"/>
      <c r="C123" s="586"/>
      <c r="D123" s="586"/>
      <c r="E123" s="586"/>
      <c r="F123" s="586"/>
      <c r="G123" s="586"/>
      <c r="H123" s="586"/>
      <c r="I123" s="586"/>
      <c r="J123" s="586"/>
      <c r="K123" s="586"/>
      <c r="L123" s="586"/>
      <c r="M123" s="586"/>
      <c r="N123" s="586" t="s">
        <v>514</v>
      </c>
      <c r="O123" s="586"/>
      <c r="P123" s="586"/>
      <c r="Q123" s="586"/>
      <c r="R123" s="586" t="s">
        <v>515</v>
      </c>
      <c r="S123" s="586"/>
      <c r="T123" s="586"/>
      <c r="U123" s="586"/>
      <c r="V123" s="586" t="s">
        <v>516</v>
      </c>
      <c r="W123" s="586"/>
      <c r="X123" s="586"/>
      <c r="Y123" s="586"/>
      <c r="Z123" s="586" t="s">
        <v>8</v>
      </c>
      <c r="AA123" s="586"/>
      <c r="AB123" s="586"/>
      <c r="AC123" s="586"/>
      <c r="AD123" s="586"/>
    </row>
    <row r="124" spans="1:30" ht="10.5" customHeight="1" x14ac:dyDescent="0.2">
      <c r="A124" s="567" t="s">
        <v>66</v>
      </c>
      <c r="B124" s="567"/>
      <c r="C124" s="567"/>
      <c r="D124" s="567"/>
      <c r="E124" s="567"/>
      <c r="F124" s="567"/>
      <c r="G124" s="567"/>
      <c r="H124" s="567"/>
      <c r="I124" s="567"/>
      <c r="J124" s="567"/>
      <c r="K124" s="567"/>
      <c r="L124" s="567"/>
      <c r="M124" s="567"/>
      <c r="N124" s="568">
        <f>'3 skirsnis (1)'!D10</f>
        <v>0</v>
      </c>
      <c r="O124" s="568"/>
      <c r="P124" s="568"/>
      <c r="Q124" s="568"/>
      <c r="R124" s="568">
        <f>'3 skirsnis (1)'!E10</f>
        <v>0</v>
      </c>
      <c r="S124" s="568"/>
      <c r="T124" s="568"/>
      <c r="U124" s="568"/>
      <c r="V124" s="568">
        <f>'3 skirsnis (1)'!F10</f>
        <v>0</v>
      </c>
      <c r="W124" s="568"/>
      <c r="X124" s="568"/>
      <c r="Y124" s="568"/>
      <c r="Z124" s="585" t="str">
        <f>IF('3 skirsnis (1)'!G10=0,"",'3 skirsnis (1)'!G10)</f>
        <v/>
      </c>
      <c r="AA124" s="585"/>
      <c r="AB124" s="585"/>
      <c r="AC124" s="585"/>
      <c r="AD124" s="585"/>
    </row>
    <row r="125" spans="1:30" ht="10.5" customHeight="1" x14ac:dyDescent="0.2">
      <c r="A125" s="760">
        <f>'3 skirsnis (1)'!A11</f>
        <v>0</v>
      </c>
      <c r="B125" s="760"/>
      <c r="C125" s="760"/>
      <c r="D125" s="760"/>
      <c r="E125" s="760"/>
      <c r="F125" s="760"/>
      <c r="G125" s="760"/>
      <c r="H125" s="760"/>
      <c r="I125" s="760"/>
      <c r="J125" s="760"/>
      <c r="K125" s="760"/>
      <c r="L125" s="760"/>
      <c r="M125" s="760"/>
      <c r="N125" s="581">
        <f>'3 skirsnis (1)'!D11</f>
        <v>0</v>
      </c>
      <c r="O125" s="581"/>
      <c r="P125" s="581"/>
      <c r="Q125" s="581"/>
      <c r="R125" s="581">
        <f>'3 skirsnis (1)'!E11</f>
        <v>0</v>
      </c>
      <c r="S125" s="581"/>
      <c r="T125" s="581"/>
      <c r="U125" s="581"/>
      <c r="V125" s="581">
        <f>'3 skirsnis (1)'!F11</f>
        <v>0</v>
      </c>
      <c r="W125" s="581"/>
      <c r="X125" s="581"/>
      <c r="Y125" s="581"/>
      <c r="Z125" s="582" t="str">
        <f>IF('3 skirsnis (1)'!G11=0,"",'3 skirsnis (1)'!G11)</f>
        <v/>
      </c>
      <c r="AA125" s="583"/>
      <c r="AB125" s="583"/>
      <c r="AC125" s="583"/>
      <c r="AD125" s="584"/>
    </row>
    <row r="126" spans="1:30" ht="10.5" customHeight="1" x14ac:dyDescent="0.2">
      <c r="A126" s="760">
        <f>'3 skirsnis (1)'!A12</f>
        <v>0</v>
      </c>
      <c r="B126" s="760"/>
      <c r="C126" s="760"/>
      <c r="D126" s="760"/>
      <c r="E126" s="760"/>
      <c r="F126" s="760"/>
      <c r="G126" s="760"/>
      <c r="H126" s="760"/>
      <c r="I126" s="760"/>
      <c r="J126" s="760"/>
      <c r="K126" s="760"/>
      <c r="L126" s="760"/>
      <c r="M126" s="760"/>
      <c r="N126" s="581">
        <f>'3 skirsnis (1)'!D12</f>
        <v>0</v>
      </c>
      <c r="O126" s="581"/>
      <c r="P126" s="581"/>
      <c r="Q126" s="581"/>
      <c r="R126" s="581">
        <f>'3 skirsnis (1)'!E12</f>
        <v>0</v>
      </c>
      <c r="S126" s="581"/>
      <c r="T126" s="581"/>
      <c r="U126" s="581"/>
      <c r="V126" s="581">
        <f>'3 skirsnis (1)'!F12</f>
        <v>0</v>
      </c>
      <c r="W126" s="581"/>
      <c r="X126" s="581"/>
      <c r="Y126" s="581"/>
      <c r="Z126" s="582" t="str">
        <f>IF('3 skirsnis (1)'!G12=0,"",'3 skirsnis (1)'!G12)</f>
        <v/>
      </c>
      <c r="AA126" s="583"/>
      <c r="AB126" s="583"/>
      <c r="AC126" s="583"/>
      <c r="AD126" s="584"/>
    </row>
    <row r="127" spans="1:30" ht="10.5" customHeight="1" x14ac:dyDescent="0.2">
      <c r="A127" s="760">
        <f>'3 skirsnis (1)'!A13</f>
        <v>0</v>
      </c>
      <c r="B127" s="760"/>
      <c r="C127" s="760"/>
      <c r="D127" s="760"/>
      <c r="E127" s="760"/>
      <c r="F127" s="760"/>
      <c r="G127" s="760"/>
      <c r="H127" s="760"/>
      <c r="I127" s="760"/>
      <c r="J127" s="760"/>
      <c r="K127" s="760"/>
      <c r="L127" s="760"/>
      <c r="M127" s="760"/>
      <c r="N127" s="581">
        <f>'3 skirsnis (1)'!D13</f>
        <v>0</v>
      </c>
      <c r="O127" s="581"/>
      <c r="P127" s="581"/>
      <c r="Q127" s="581"/>
      <c r="R127" s="581">
        <f>'3 skirsnis (1)'!E13</f>
        <v>0</v>
      </c>
      <c r="S127" s="581"/>
      <c r="T127" s="581"/>
      <c r="U127" s="581"/>
      <c r="V127" s="581">
        <f>'3 skirsnis (1)'!F13</f>
        <v>0</v>
      </c>
      <c r="W127" s="581"/>
      <c r="X127" s="581"/>
      <c r="Y127" s="581"/>
      <c r="Z127" s="582" t="str">
        <f>IF('3 skirsnis (1)'!G13=0,"",'3 skirsnis (1)'!G13)</f>
        <v/>
      </c>
      <c r="AA127" s="583"/>
      <c r="AB127" s="583"/>
      <c r="AC127" s="583"/>
      <c r="AD127" s="584"/>
    </row>
    <row r="128" spans="1:30" ht="10.5" customHeight="1" x14ac:dyDescent="0.2">
      <c r="A128" s="760">
        <f>'3 skirsnis (1)'!A14</f>
        <v>0</v>
      </c>
      <c r="B128" s="760"/>
      <c r="C128" s="760"/>
      <c r="D128" s="760"/>
      <c r="E128" s="760"/>
      <c r="F128" s="760"/>
      <c r="G128" s="760"/>
      <c r="H128" s="760"/>
      <c r="I128" s="760"/>
      <c r="J128" s="760"/>
      <c r="K128" s="760"/>
      <c r="L128" s="760"/>
      <c r="M128" s="760"/>
      <c r="N128" s="581">
        <f>'3 skirsnis (1)'!D14</f>
        <v>0</v>
      </c>
      <c r="O128" s="581"/>
      <c r="P128" s="581"/>
      <c r="Q128" s="581"/>
      <c r="R128" s="581">
        <f>'3 skirsnis (1)'!E14</f>
        <v>0</v>
      </c>
      <c r="S128" s="581"/>
      <c r="T128" s="581"/>
      <c r="U128" s="581"/>
      <c r="V128" s="581">
        <f>'3 skirsnis (1)'!F14</f>
        <v>0</v>
      </c>
      <c r="W128" s="581"/>
      <c r="X128" s="581"/>
      <c r="Y128" s="581"/>
      <c r="Z128" s="582" t="str">
        <f>IF('3 skirsnis (1)'!G14=0,"",'3 skirsnis (1)'!G14)</f>
        <v/>
      </c>
      <c r="AA128" s="583"/>
      <c r="AB128" s="583"/>
      <c r="AC128" s="583"/>
      <c r="AD128" s="584"/>
    </row>
    <row r="129" spans="1:30" ht="10.5" customHeight="1" x14ac:dyDescent="0.2">
      <c r="A129" s="760">
        <f>'3 skirsnis (1)'!A15</f>
        <v>0</v>
      </c>
      <c r="B129" s="760"/>
      <c r="C129" s="760"/>
      <c r="D129" s="760"/>
      <c r="E129" s="760"/>
      <c r="F129" s="760"/>
      <c r="G129" s="760"/>
      <c r="H129" s="760"/>
      <c r="I129" s="760"/>
      <c r="J129" s="760"/>
      <c r="K129" s="760"/>
      <c r="L129" s="760"/>
      <c r="M129" s="760"/>
      <c r="N129" s="581">
        <f>'3 skirsnis (1)'!D15</f>
        <v>0</v>
      </c>
      <c r="O129" s="581"/>
      <c r="P129" s="581"/>
      <c r="Q129" s="581"/>
      <c r="R129" s="581">
        <f>'3 skirsnis (1)'!E15</f>
        <v>0</v>
      </c>
      <c r="S129" s="581"/>
      <c r="T129" s="581"/>
      <c r="U129" s="581"/>
      <c r="V129" s="581">
        <f>'3 skirsnis (1)'!F15</f>
        <v>0</v>
      </c>
      <c r="W129" s="581"/>
      <c r="X129" s="581"/>
      <c r="Y129" s="581"/>
      <c r="Z129" s="582" t="str">
        <f>IF('3 skirsnis (1)'!G15=0,"",'3 skirsnis (1)'!G15)</f>
        <v/>
      </c>
      <c r="AA129" s="583"/>
      <c r="AB129" s="583"/>
      <c r="AC129" s="583"/>
      <c r="AD129" s="584"/>
    </row>
    <row r="130" spans="1:30" ht="10.5" customHeight="1" x14ac:dyDescent="0.2">
      <c r="A130" s="760">
        <f>'3 skirsnis (1)'!A16</f>
        <v>0</v>
      </c>
      <c r="B130" s="760"/>
      <c r="C130" s="760"/>
      <c r="D130" s="760"/>
      <c r="E130" s="760"/>
      <c r="F130" s="760"/>
      <c r="G130" s="760"/>
      <c r="H130" s="760"/>
      <c r="I130" s="760"/>
      <c r="J130" s="760"/>
      <c r="K130" s="760"/>
      <c r="L130" s="760"/>
      <c r="M130" s="760"/>
      <c r="N130" s="581">
        <f>'3 skirsnis (1)'!D16</f>
        <v>0</v>
      </c>
      <c r="O130" s="581"/>
      <c r="P130" s="581"/>
      <c r="Q130" s="581"/>
      <c r="R130" s="581">
        <f>'3 skirsnis (1)'!E16</f>
        <v>0</v>
      </c>
      <c r="S130" s="581"/>
      <c r="T130" s="581"/>
      <c r="U130" s="581"/>
      <c r="V130" s="581">
        <f>'3 skirsnis (1)'!F16</f>
        <v>0</v>
      </c>
      <c r="W130" s="581"/>
      <c r="X130" s="581"/>
      <c r="Y130" s="581"/>
      <c r="Z130" s="582" t="str">
        <f>IF('3 skirsnis (1)'!G16=0,"",'3 skirsnis (1)'!G16)</f>
        <v/>
      </c>
      <c r="AA130" s="583"/>
      <c r="AB130" s="583"/>
      <c r="AC130" s="583"/>
      <c r="AD130" s="584"/>
    </row>
    <row r="131" spans="1:30" ht="10.5" customHeight="1" x14ac:dyDescent="0.2">
      <c r="A131" s="760">
        <f>'3 skirsnis (1)'!A17</f>
        <v>0</v>
      </c>
      <c r="B131" s="760"/>
      <c r="C131" s="760"/>
      <c r="D131" s="760"/>
      <c r="E131" s="760"/>
      <c r="F131" s="760"/>
      <c r="G131" s="760"/>
      <c r="H131" s="760"/>
      <c r="I131" s="760"/>
      <c r="J131" s="760"/>
      <c r="K131" s="760"/>
      <c r="L131" s="760"/>
      <c r="M131" s="760"/>
      <c r="N131" s="581">
        <f>'3 skirsnis (1)'!D17</f>
        <v>0</v>
      </c>
      <c r="O131" s="581"/>
      <c r="P131" s="581"/>
      <c r="Q131" s="581"/>
      <c r="R131" s="581">
        <f>'3 skirsnis (1)'!E17</f>
        <v>0</v>
      </c>
      <c r="S131" s="581"/>
      <c r="T131" s="581"/>
      <c r="U131" s="581"/>
      <c r="V131" s="581">
        <f>'3 skirsnis (1)'!F17</f>
        <v>0</v>
      </c>
      <c r="W131" s="581"/>
      <c r="X131" s="581"/>
      <c r="Y131" s="581"/>
      <c r="Z131" s="582" t="str">
        <f>IF('3 skirsnis (1)'!G17=0,"",'3 skirsnis (1)'!G17)</f>
        <v/>
      </c>
      <c r="AA131" s="583"/>
      <c r="AB131" s="583"/>
      <c r="AC131" s="583"/>
      <c r="AD131" s="584"/>
    </row>
    <row r="132" spans="1:30" ht="10.5" customHeight="1" x14ac:dyDescent="0.2">
      <c r="A132" s="760">
        <f>'3 skirsnis (1)'!A18</f>
        <v>0</v>
      </c>
      <c r="B132" s="760"/>
      <c r="C132" s="760"/>
      <c r="D132" s="760"/>
      <c r="E132" s="760"/>
      <c r="F132" s="760"/>
      <c r="G132" s="760"/>
      <c r="H132" s="760"/>
      <c r="I132" s="760"/>
      <c r="J132" s="760"/>
      <c r="K132" s="760"/>
      <c r="L132" s="760"/>
      <c r="M132" s="760"/>
      <c r="N132" s="581">
        <f>'3 skirsnis (1)'!D18</f>
        <v>0</v>
      </c>
      <c r="O132" s="581"/>
      <c r="P132" s="581"/>
      <c r="Q132" s="581"/>
      <c r="R132" s="581">
        <f>'3 skirsnis (1)'!E18</f>
        <v>0</v>
      </c>
      <c r="S132" s="581"/>
      <c r="T132" s="581"/>
      <c r="U132" s="581"/>
      <c r="V132" s="581">
        <f>'3 skirsnis (1)'!F18</f>
        <v>0</v>
      </c>
      <c r="W132" s="581"/>
      <c r="X132" s="581"/>
      <c r="Y132" s="581"/>
      <c r="Z132" s="582" t="str">
        <f>IF('3 skirsnis (1)'!G18=0,"",'3 skirsnis (1)'!G18)</f>
        <v/>
      </c>
      <c r="AA132" s="583"/>
      <c r="AB132" s="583"/>
      <c r="AC132" s="583"/>
      <c r="AD132" s="584"/>
    </row>
    <row r="133" spans="1:30" ht="10.5" customHeight="1" x14ac:dyDescent="0.2">
      <c r="A133" s="567" t="s">
        <v>65</v>
      </c>
      <c r="B133" s="567"/>
      <c r="C133" s="567"/>
      <c r="D133" s="567"/>
      <c r="E133" s="567"/>
      <c r="F133" s="567"/>
      <c r="G133" s="567"/>
      <c r="H133" s="567"/>
      <c r="I133" s="567"/>
      <c r="J133" s="567"/>
      <c r="K133" s="567"/>
      <c r="L133" s="567"/>
      <c r="M133" s="567"/>
      <c r="N133" s="568">
        <f>'3 skirsnis (1)'!D19</f>
        <v>0</v>
      </c>
      <c r="O133" s="568"/>
      <c r="P133" s="568"/>
      <c r="Q133" s="568"/>
      <c r="R133" s="568">
        <f>'3 skirsnis (1)'!E19</f>
        <v>0</v>
      </c>
      <c r="S133" s="568"/>
      <c r="T133" s="568"/>
      <c r="U133" s="568"/>
      <c r="V133" s="568">
        <f>'3 skirsnis (1)'!F19</f>
        <v>0</v>
      </c>
      <c r="W133" s="568"/>
      <c r="X133" s="568"/>
      <c r="Y133" s="568"/>
      <c r="Z133" s="569" t="str">
        <f>IF('3 skirsnis (1)'!G19=0,"",'3 skirsnis (1)'!G19)</f>
        <v/>
      </c>
      <c r="AA133" s="570"/>
      <c r="AB133" s="570"/>
      <c r="AC133" s="570"/>
      <c r="AD133" s="571"/>
    </row>
    <row r="134" spans="1:30" ht="10.5" customHeight="1" x14ac:dyDescent="0.2">
      <c r="A134" s="760">
        <f>'3 skirsnis (1)'!A20</f>
        <v>0</v>
      </c>
      <c r="B134" s="760"/>
      <c r="C134" s="760"/>
      <c r="D134" s="760"/>
      <c r="E134" s="760"/>
      <c r="F134" s="760"/>
      <c r="G134" s="760"/>
      <c r="H134" s="760"/>
      <c r="I134" s="760"/>
      <c r="J134" s="760"/>
      <c r="K134" s="760"/>
      <c r="L134" s="760"/>
      <c r="M134" s="760"/>
      <c r="N134" s="581">
        <f>'3 skirsnis (1)'!D20</f>
        <v>0</v>
      </c>
      <c r="O134" s="581"/>
      <c r="P134" s="581"/>
      <c r="Q134" s="581"/>
      <c r="R134" s="581">
        <f>'3 skirsnis (1)'!E20</f>
        <v>0</v>
      </c>
      <c r="S134" s="581"/>
      <c r="T134" s="581"/>
      <c r="U134" s="581"/>
      <c r="V134" s="581">
        <f>'3 skirsnis (1)'!F20</f>
        <v>0</v>
      </c>
      <c r="W134" s="581"/>
      <c r="X134" s="581"/>
      <c r="Y134" s="581"/>
      <c r="Z134" s="582" t="str">
        <f>IF('3 skirsnis (1)'!G20=0,"",'3 skirsnis (1)'!G20)</f>
        <v/>
      </c>
      <c r="AA134" s="583"/>
      <c r="AB134" s="583"/>
      <c r="AC134" s="583"/>
      <c r="AD134" s="584"/>
    </row>
    <row r="135" spans="1:30" ht="10.5" customHeight="1" x14ac:dyDescent="0.2">
      <c r="A135" s="760">
        <f>'3 skirsnis (1)'!A21</f>
        <v>0</v>
      </c>
      <c r="B135" s="760"/>
      <c r="C135" s="760"/>
      <c r="D135" s="760"/>
      <c r="E135" s="760"/>
      <c r="F135" s="760"/>
      <c r="G135" s="760"/>
      <c r="H135" s="760"/>
      <c r="I135" s="760"/>
      <c r="J135" s="760"/>
      <c r="K135" s="760"/>
      <c r="L135" s="760"/>
      <c r="M135" s="760"/>
      <c r="N135" s="581">
        <f>'3 skirsnis (1)'!D21</f>
        <v>0</v>
      </c>
      <c r="O135" s="581"/>
      <c r="P135" s="581"/>
      <c r="Q135" s="581"/>
      <c r="R135" s="581">
        <f>'3 skirsnis (1)'!E21</f>
        <v>0</v>
      </c>
      <c r="S135" s="581"/>
      <c r="T135" s="581"/>
      <c r="U135" s="581"/>
      <c r="V135" s="581">
        <f>'3 skirsnis (1)'!F21</f>
        <v>0</v>
      </c>
      <c r="W135" s="581"/>
      <c r="X135" s="581"/>
      <c r="Y135" s="581"/>
      <c r="Z135" s="582" t="str">
        <f>IF('3 skirsnis (1)'!G21=0,"",'3 skirsnis (1)'!G21)</f>
        <v/>
      </c>
      <c r="AA135" s="583"/>
      <c r="AB135" s="583"/>
      <c r="AC135" s="583"/>
      <c r="AD135" s="584"/>
    </row>
    <row r="136" spans="1:30" ht="10.5" customHeight="1" x14ac:dyDescent="0.2">
      <c r="A136" s="760">
        <f>'3 skirsnis (1)'!A22</f>
        <v>0</v>
      </c>
      <c r="B136" s="760"/>
      <c r="C136" s="760"/>
      <c r="D136" s="760"/>
      <c r="E136" s="760"/>
      <c r="F136" s="760"/>
      <c r="G136" s="760"/>
      <c r="H136" s="760"/>
      <c r="I136" s="760"/>
      <c r="J136" s="760"/>
      <c r="K136" s="760"/>
      <c r="L136" s="760"/>
      <c r="M136" s="760"/>
      <c r="N136" s="581">
        <f>'3 skirsnis (1)'!D22</f>
        <v>0</v>
      </c>
      <c r="O136" s="581"/>
      <c r="P136" s="581"/>
      <c r="Q136" s="581"/>
      <c r="R136" s="581">
        <f>'3 skirsnis (1)'!E22</f>
        <v>0</v>
      </c>
      <c r="S136" s="581"/>
      <c r="T136" s="581"/>
      <c r="U136" s="581"/>
      <c r="V136" s="581">
        <f>'3 skirsnis (1)'!F22</f>
        <v>0</v>
      </c>
      <c r="W136" s="581"/>
      <c r="X136" s="581"/>
      <c r="Y136" s="581"/>
      <c r="Z136" s="582" t="str">
        <f>IF('3 skirsnis (1)'!G22=0,"",'3 skirsnis (1)'!G22)</f>
        <v/>
      </c>
      <c r="AA136" s="583"/>
      <c r="AB136" s="583"/>
      <c r="AC136" s="583"/>
      <c r="AD136" s="584"/>
    </row>
    <row r="137" spans="1:30" ht="10.5" customHeight="1" x14ac:dyDescent="0.2">
      <c r="A137" s="760">
        <f>'3 skirsnis (1)'!A23</f>
        <v>0</v>
      </c>
      <c r="B137" s="760"/>
      <c r="C137" s="760"/>
      <c r="D137" s="760"/>
      <c r="E137" s="760"/>
      <c r="F137" s="760"/>
      <c r="G137" s="760"/>
      <c r="H137" s="760"/>
      <c r="I137" s="760"/>
      <c r="J137" s="760"/>
      <c r="K137" s="760"/>
      <c r="L137" s="760"/>
      <c r="M137" s="760"/>
      <c r="N137" s="581">
        <f>'3 skirsnis (1)'!D23</f>
        <v>0</v>
      </c>
      <c r="O137" s="581"/>
      <c r="P137" s="581"/>
      <c r="Q137" s="581"/>
      <c r="R137" s="581">
        <f>'3 skirsnis (1)'!E23</f>
        <v>0</v>
      </c>
      <c r="S137" s="581"/>
      <c r="T137" s="581"/>
      <c r="U137" s="581"/>
      <c r="V137" s="581">
        <f>'3 skirsnis (1)'!F23</f>
        <v>0</v>
      </c>
      <c r="W137" s="581"/>
      <c r="X137" s="581"/>
      <c r="Y137" s="581"/>
      <c r="Z137" s="582" t="str">
        <f>IF('3 skirsnis (1)'!G23=0,"",'3 skirsnis (1)'!G23)</f>
        <v/>
      </c>
      <c r="AA137" s="583"/>
      <c r="AB137" s="583"/>
      <c r="AC137" s="583"/>
      <c r="AD137" s="584"/>
    </row>
    <row r="138" spans="1:30" ht="10.5" customHeight="1" x14ac:dyDescent="0.2">
      <c r="A138" s="760">
        <f>'3 skirsnis (1)'!A24</f>
        <v>0</v>
      </c>
      <c r="B138" s="760"/>
      <c r="C138" s="760"/>
      <c r="D138" s="760"/>
      <c r="E138" s="760"/>
      <c r="F138" s="760"/>
      <c r="G138" s="760"/>
      <c r="H138" s="760"/>
      <c r="I138" s="760"/>
      <c r="J138" s="760"/>
      <c r="K138" s="760"/>
      <c r="L138" s="760"/>
      <c r="M138" s="760"/>
      <c r="N138" s="581">
        <f>'3 skirsnis (1)'!D24</f>
        <v>0</v>
      </c>
      <c r="O138" s="581"/>
      <c r="P138" s="581"/>
      <c r="Q138" s="581"/>
      <c r="R138" s="581">
        <f>'3 skirsnis (1)'!E24</f>
        <v>0</v>
      </c>
      <c r="S138" s="581"/>
      <c r="T138" s="581"/>
      <c r="U138" s="581"/>
      <c r="V138" s="581">
        <f>'3 skirsnis (1)'!F24</f>
        <v>0</v>
      </c>
      <c r="W138" s="581"/>
      <c r="X138" s="581"/>
      <c r="Y138" s="581"/>
      <c r="Z138" s="582" t="str">
        <f>IF('3 skirsnis (1)'!G24=0,"",'3 skirsnis (1)'!G24)</f>
        <v/>
      </c>
      <c r="AA138" s="583"/>
      <c r="AB138" s="583"/>
      <c r="AC138" s="583"/>
      <c r="AD138" s="584"/>
    </row>
    <row r="139" spans="1:30" ht="10.5" customHeight="1" x14ac:dyDescent="0.2">
      <c r="A139" s="567" t="s">
        <v>217</v>
      </c>
      <c r="B139" s="567"/>
      <c r="C139" s="567"/>
      <c r="D139" s="567"/>
      <c r="E139" s="567"/>
      <c r="F139" s="567"/>
      <c r="G139" s="567"/>
      <c r="H139" s="567"/>
      <c r="I139" s="567"/>
      <c r="J139" s="567"/>
      <c r="K139" s="567"/>
      <c r="L139" s="567"/>
      <c r="M139" s="567"/>
      <c r="N139" s="568">
        <f>'3 skirsnis (1)'!D25</f>
        <v>0</v>
      </c>
      <c r="O139" s="568"/>
      <c r="P139" s="568"/>
      <c r="Q139" s="568"/>
      <c r="R139" s="568">
        <f>'3 skirsnis (1)'!E25</f>
        <v>0</v>
      </c>
      <c r="S139" s="568"/>
      <c r="T139" s="568"/>
      <c r="U139" s="568"/>
      <c r="V139" s="568">
        <f>'3 skirsnis (1)'!F25</f>
        <v>0</v>
      </c>
      <c r="W139" s="568"/>
      <c r="X139" s="568"/>
      <c r="Y139" s="568"/>
      <c r="Z139" s="569" t="str">
        <f>IF('3 skirsnis (1)'!G25=0,"",'3 skirsnis (1)'!G25)</f>
        <v/>
      </c>
      <c r="AA139" s="570"/>
      <c r="AB139" s="570"/>
      <c r="AC139" s="570"/>
      <c r="AD139" s="571"/>
    </row>
    <row r="140" spans="1:30" ht="3.75" customHeight="1" x14ac:dyDescent="0.2"/>
    <row r="141" spans="1:30" x14ac:dyDescent="0.2">
      <c r="A141" s="556" t="s">
        <v>16</v>
      </c>
      <c r="B141" s="556"/>
      <c r="C141" s="556"/>
      <c r="D141" s="556"/>
      <c r="E141" s="556"/>
      <c r="F141" s="572">
        <f>'1 skirsnis'!B84</f>
        <v>0</v>
      </c>
      <c r="G141" s="573"/>
      <c r="H141" s="573"/>
      <c r="I141" s="573"/>
      <c r="J141" s="573"/>
      <c r="K141" s="573"/>
      <c r="L141" s="573"/>
      <c r="M141" s="573"/>
      <c r="N141" s="573"/>
      <c r="O141" s="573"/>
      <c r="P141" s="573"/>
      <c r="Q141" s="573"/>
      <c r="R141" s="573"/>
      <c r="S141" s="573"/>
      <c r="T141" s="573"/>
      <c r="U141" s="573"/>
      <c r="V141" s="573"/>
      <c r="W141" s="573"/>
      <c r="X141" s="573"/>
      <c r="Y141" s="573"/>
      <c r="Z141" s="573"/>
      <c r="AA141" s="573"/>
      <c r="AB141" s="573"/>
      <c r="AC141" s="573"/>
      <c r="AD141" s="574"/>
    </row>
    <row r="142" spans="1:30" x14ac:dyDescent="0.2">
      <c r="A142" s="556"/>
      <c r="B142" s="556"/>
      <c r="C142" s="556"/>
      <c r="D142" s="556"/>
      <c r="E142" s="556"/>
      <c r="F142" s="575"/>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33"/>
    </row>
    <row r="143" spans="1:30" x14ac:dyDescent="0.2">
      <c r="A143" s="556"/>
      <c r="B143" s="556"/>
      <c r="C143" s="556"/>
      <c r="D143" s="556"/>
      <c r="E143" s="556"/>
      <c r="F143" s="577"/>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9"/>
    </row>
    <row r="144" spans="1:30" ht="3.75" customHeight="1" x14ac:dyDescent="0.2"/>
    <row r="145" spans="1:30" x14ac:dyDescent="0.2">
      <c r="A145" s="556" t="s">
        <v>17</v>
      </c>
      <c r="B145" s="556"/>
      <c r="C145" s="556"/>
      <c r="D145" s="556"/>
      <c r="E145" s="556"/>
      <c r="F145" s="557"/>
      <c r="G145" s="558"/>
      <c r="H145" s="558"/>
      <c r="I145" s="558"/>
      <c r="J145" s="558"/>
      <c r="K145" s="558"/>
      <c r="L145" s="558"/>
      <c r="M145" s="558"/>
      <c r="N145" s="558"/>
      <c r="O145" s="558"/>
      <c r="P145" s="558"/>
      <c r="Q145" s="558"/>
      <c r="R145" s="558"/>
      <c r="S145" s="558"/>
      <c r="T145" s="558"/>
      <c r="U145" s="558"/>
      <c r="V145" s="558"/>
      <c r="W145" s="558"/>
      <c r="X145" s="558"/>
      <c r="Y145" s="558"/>
      <c r="Z145" s="558"/>
      <c r="AA145" s="558"/>
      <c r="AB145" s="558"/>
      <c r="AC145" s="558"/>
      <c r="AD145" s="559"/>
    </row>
    <row r="146" spans="1:30" x14ac:dyDescent="0.2">
      <c r="A146" s="556"/>
      <c r="B146" s="556"/>
      <c r="C146" s="556"/>
      <c r="D146" s="556"/>
      <c r="E146" s="556"/>
      <c r="F146" s="560"/>
      <c r="G146" s="561"/>
      <c r="H146" s="561"/>
      <c r="I146" s="561"/>
      <c r="J146" s="561"/>
      <c r="K146" s="561"/>
      <c r="L146" s="561"/>
      <c r="M146" s="561"/>
      <c r="N146" s="561"/>
      <c r="O146" s="561"/>
      <c r="P146" s="561"/>
      <c r="Q146" s="561"/>
      <c r="R146" s="561"/>
      <c r="S146" s="561"/>
      <c r="T146" s="561"/>
      <c r="U146" s="561"/>
      <c r="V146" s="561"/>
      <c r="W146" s="561"/>
      <c r="X146" s="561"/>
      <c r="Y146" s="561"/>
      <c r="Z146" s="561"/>
      <c r="AA146" s="561"/>
      <c r="AB146" s="561"/>
      <c r="AC146" s="561"/>
      <c r="AD146" s="562"/>
    </row>
    <row r="147" spans="1:30" x14ac:dyDescent="0.2">
      <c r="A147" s="556"/>
      <c r="B147" s="556"/>
      <c r="C147" s="556"/>
      <c r="D147" s="556"/>
      <c r="E147" s="556"/>
      <c r="F147" s="563"/>
      <c r="G147" s="564"/>
      <c r="H147" s="564"/>
      <c r="I147" s="564"/>
      <c r="J147" s="564"/>
      <c r="K147" s="564"/>
      <c r="L147" s="564"/>
      <c r="M147" s="564"/>
      <c r="N147" s="564"/>
      <c r="O147" s="564"/>
      <c r="P147" s="564"/>
      <c r="Q147" s="564"/>
      <c r="R147" s="564"/>
      <c r="S147" s="564"/>
      <c r="T147" s="564"/>
      <c r="U147" s="564"/>
      <c r="V147" s="564"/>
      <c r="W147" s="564"/>
      <c r="X147" s="564"/>
      <c r="Y147" s="564"/>
      <c r="Z147" s="564"/>
      <c r="AA147" s="564"/>
      <c r="AB147" s="564"/>
      <c r="AC147" s="564"/>
      <c r="AD147" s="565"/>
    </row>
    <row r="148" spans="1:30" ht="3.75" customHeight="1" x14ac:dyDescent="0.2"/>
    <row r="149" spans="1:30" x14ac:dyDescent="0.2">
      <c r="A149" s="546" t="s">
        <v>18</v>
      </c>
      <c r="B149" s="546"/>
      <c r="C149" s="546"/>
      <c r="D149" s="546"/>
      <c r="E149" s="546"/>
      <c r="F149" s="546"/>
      <c r="G149" s="546"/>
      <c r="H149" s="546"/>
      <c r="I149" s="546"/>
      <c r="J149" s="546"/>
      <c r="K149" s="546"/>
      <c r="L149" s="546"/>
      <c r="M149" s="546"/>
      <c r="N149" s="546"/>
      <c r="O149" s="546"/>
      <c r="P149" s="546"/>
      <c r="Q149" s="546"/>
      <c r="R149" s="546"/>
      <c r="S149" s="546"/>
      <c r="T149" s="546"/>
      <c r="U149" s="546"/>
      <c r="V149" s="546"/>
      <c r="W149" s="546"/>
      <c r="X149" s="546"/>
      <c r="Y149" s="546"/>
      <c r="Z149" s="546"/>
      <c r="AA149" s="546"/>
      <c r="AB149" s="546"/>
      <c r="AC149" s="546"/>
      <c r="AD149" s="546"/>
    </row>
    <row r="150" spans="1:30" ht="3.75" customHeight="1" x14ac:dyDescent="0.2"/>
    <row r="151" spans="1:30" ht="39.75" customHeight="1" x14ac:dyDescent="0.2">
      <c r="A151" s="566" t="s">
        <v>756</v>
      </c>
      <c r="B151" s="566"/>
      <c r="C151" s="566"/>
      <c r="D151" s="566"/>
      <c r="E151" s="566"/>
      <c r="F151" s="566"/>
      <c r="G151" s="566"/>
      <c r="H151" s="566"/>
      <c r="I151" s="566"/>
      <c r="J151" s="566"/>
      <c r="K151" s="566"/>
      <c r="L151" s="566"/>
      <c r="M151" s="566" t="s">
        <v>530</v>
      </c>
      <c r="N151" s="566"/>
      <c r="O151" s="566"/>
      <c r="P151" s="566"/>
      <c r="Q151" s="566" t="s">
        <v>528</v>
      </c>
      <c r="R151" s="566"/>
      <c r="S151" s="566"/>
      <c r="T151" s="566"/>
      <c r="U151" s="566" t="s">
        <v>531</v>
      </c>
      <c r="V151" s="566"/>
      <c r="W151" s="566"/>
      <c r="X151" s="566" t="s">
        <v>19</v>
      </c>
      <c r="Y151" s="566"/>
      <c r="Z151" s="566"/>
      <c r="AA151" s="566"/>
      <c r="AB151" s="566"/>
      <c r="AC151" s="566"/>
      <c r="AD151" s="566"/>
    </row>
    <row r="152" spans="1:30" ht="11.25" customHeight="1" x14ac:dyDescent="0.2">
      <c r="A152" s="554"/>
      <c r="B152" s="554"/>
      <c r="C152" s="554"/>
      <c r="D152" s="554"/>
      <c r="E152" s="554"/>
      <c r="F152" s="554"/>
      <c r="G152" s="554"/>
      <c r="H152" s="554"/>
      <c r="I152" s="554"/>
      <c r="J152" s="554"/>
      <c r="K152" s="554"/>
      <c r="L152" s="554"/>
      <c r="M152" s="553"/>
      <c r="N152" s="553"/>
      <c r="O152" s="553"/>
      <c r="P152" s="553"/>
      <c r="Q152" s="553"/>
      <c r="R152" s="553"/>
      <c r="S152" s="553"/>
      <c r="T152" s="553"/>
      <c r="U152" s="553"/>
      <c r="V152" s="553"/>
      <c r="W152" s="553"/>
      <c r="X152" s="553"/>
      <c r="Y152" s="553"/>
      <c r="Z152" s="553"/>
      <c r="AA152" s="553"/>
      <c r="AB152" s="553"/>
      <c r="AC152" s="553"/>
      <c r="AD152" s="553"/>
    </row>
    <row r="153" spans="1:30" ht="11.25" customHeight="1" x14ac:dyDescent="0.2">
      <c r="A153" s="554"/>
      <c r="B153" s="554"/>
      <c r="C153" s="554"/>
      <c r="D153" s="554"/>
      <c r="E153" s="554"/>
      <c r="F153" s="554"/>
      <c r="G153" s="554"/>
      <c r="H153" s="554"/>
      <c r="I153" s="554"/>
      <c r="J153" s="554"/>
      <c r="K153" s="554"/>
      <c r="L153" s="554"/>
      <c r="M153" s="553"/>
      <c r="N153" s="553"/>
      <c r="O153" s="553"/>
      <c r="P153" s="553"/>
      <c r="Q153" s="553"/>
      <c r="R153" s="553"/>
      <c r="S153" s="553"/>
      <c r="T153" s="553"/>
      <c r="U153" s="553"/>
      <c r="V153" s="553"/>
      <c r="W153" s="553"/>
      <c r="X153" s="553"/>
      <c r="Y153" s="553"/>
      <c r="Z153" s="553"/>
      <c r="AA153" s="553"/>
      <c r="AB153" s="553"/>
      <c r="AC153" s="553"/>
      <c r="AD153" s="553"/>
    </row>
    <row r="154" spans="1:30" ht="11.25" customHeight="1" x14ac:dyDescent="0.2">
      <c r="A154" s="554"/>
      <c r="B154" s="554"/>
      <c r="C154" s="554"/>
      <c r="D154" s="554"/>
      <c r="E154" s="554"/>
      <c r="F154" s="554"/>
      <c r="G154" s="554"/>
      <c r="H154" s="554"/>
      <c r="I154" s="554"/>
      <c r="J154" s="554"/>
      <c r="K154" s="554"/>
      <c r="L154" s="554"/>
      <c r="M154" s="553"/>
      <c r="N154" s="553"/>
      <c r="O154" s="553"/>
      <c r="P154" s="553"/>
      <c r="Q154" s="553"/>
      <c r="R154" s="553"/>
      <c r="S154" s="553"/>
      <c r="T154" s="553"/>
      <c r="U154" s="553"/>
      <c r="V154" s="553"/>
      <c r="W154" s="553"/>
      <c r="X154" s="553"/>
      <c r="Y154" s="553"/>
      <c r="Z154" s="553"/>
      <c r="AA154" s="553"/>
      <c r="AB154" s="553"/>
      <c r="AC154" s="553"/>
      <c r="AD154" s="553"/>
    </row>
    <row r="155" spans="1:30" ht="11.25" customHeight="1" x14ac:dyDescent="0.2">
      <c r="A155" s="554"/>
      <c r="B155" s="554"/>
      <c r="C155" s="554"/>
      <c r="D155" s="554"/>
      <c r="E155" s="554"/>
      <c r="F155" s="554"/>
      <c r="G155" s="554"/>
      <c r="H155" s="554"/>
      <c r="I155" s="554"/>
      <c r="J155" s="554"/>
      <c r="K155" s="554"/>
      <c r="L155" s="554"/>
      <c r="M155" s="553"/>
      <c r="N155" s="553"/>
      <c r="O155" s="553"/>
      <c r="P155" s="553"/>
      <c r="Q155" s="553"/>
      <c r="R155" s="553"/>
      <c r="S155" s="553"/>
      <c r="T155" s="553"/>
      <c r="U155" s="553"/>
      <c r="V155" s="553"/>
      <c r="W155" s="553"/>
      <c r="X155" s="553"/>
      <c r="Y155" s="553"/>
      <c r="Z155" s="553"/>
      <c r="AA155" s="553"/>
      <c r="AB155" s="553"/>
      <c r="AC155" s="553"/>
      <c r="AD155" s="553"/>
    </row>
    <row r="156" spans="1:30" ht="3.75" customHeight="1" x14ac:dyDescent="0.2"/>
    <row r="157" spans="1:30" x14ac:dyDescent="0.2">
      <c r="A157" s="556" t="s">
        <v>20</v>
      </c>
      <c r="B157" s="556"/>
      <c r="C157" s="556"/>
      <c r="D157" s="556"/>
      <c r="E157" s="556"/>
      <c r="F157" s="556"/>
      <c r="G157" s="557"/>
      <c r="H157" s="558"/>
      <c r="I157" s="558"/>
      <c r="J157" s="558"/>
      <c r="K157" s="558"/>
      <c r="L157" s="558"/>
      <c r="M157" s="558"/>
      <c r="N157" s="558"/>
      <c r="O157" s="558"/>
      <c r="P157" s="558"/>
      <c r="Q157" s="558"/>
      <c r="R157" s="558"/>
      <c r="S157" s="558"/>
      <c r="T157" s="558"/>
      <c r="U157" s="558"/>
      <c r="V157" s="558"/>
      <c r="W157" s="558"/>
      <c r="X157" s="558"/>
      <c r="Y157" s="558"/>
      <c r="Z157" s="558"/>
      <c r="AA157" s="558"/>
      <c r="AB157" s="558"/>
      <c r="AC157" s="558"/>
      <c r="AD157" s="559"/>
    </row>
    <row r="158" spans="1:30" x14ac:dyDescent="0.2">
      <c r="A158" s="556"/>
      <c r="B158" s="556"/>
      <c r="C158" s="556"/>
      <c r="D158" s="556"/>
      <c r="E158" s="556"/>
      <c r="F158" s="556"/>
      <c r="G158" s="560"/>
      <c r="H158" s="561"/>
      <c r="I158" s="561"/>
      <c r="J158" s="561"/>
      <c r="K158" s="561"/>
      <c r="L158" s="561"/>
      <c r="M158" s="561"/>
      <c r="N158" s="561"/>
      <c r="O158" s="561"/>
      <c r="P158" s="561"/>
      <c r="Q158" s="561"/>
      <c r="R158" s="561"/>
      <c r="S158" s="561"/>
      <c r="T158" s="561"/>
      <c r="U158" s="561"/>
      <c r="V158" s="561"/>
      <c r="W158" s="561"/>
      <c r="X158" s="561"/>
      <c r="Y158" s="561"/>
      <c r="Z158" s="561"/>
      <c r="AA158" s="561"/>
      <c r="AB158" s="561"/>
      <c r="AC158" s="561"/>
      <c r="AD158" s="562"/>
    </row>
    <row r="159" spans="1:30" x14ac:dyDescent="0.2">
      <c r="A159" s="556"/>
      <c r="B159" s="556"/>
      <c r="C159" s="556"/>
      <c r="D159" s="556"/>
      <c r="E159" s="556"/>
      <c r="F159" s="556"/>
      <c r="G159" s="563"/>
      <c r="H159" s="564"/>
      <c r="I159" s="564"/>
      <c r="J159" s="564"/>
      <c r="K159" s="564"/>
      <c r="L159" s="564"/>
      <c r="M159" s="564"/>
      <c r="N159" s="564"/>
      <c r="O159" s="564"/>
      <c r="P159" s="564"/>
      <c r="Q159" s="564"/>
      <c r="R159" s="564"/>
      <c r="S159" s="564"/>
      <c r="T159" s="564"/>
      <c r="U159" s="564"/>
      <c r="V159" s="564"/>
      <c r="W159" s="564"/>
      <c r="X159" s="564"/>
      <c r="Y159" s="564"/>
      <c r="Z159" s="564"/>
      <c r="AA159" s="564"/>
      <c r="AB159" s="564"/>
      <c r="AC159" s="564"/>
      <c r="AD159" s="565"/>
    </row>
    <row r="160" spans="1:30" ht="3.75" hidden="1" customHeight="1" x14ac:dyDescent="0.2"/>
    <row r="161" spans="1:66" hidden="1" x14ac:dyDescent="0.2">
      <c r="A161" s="555" t="s">
        <v>21</v>
      </c>
      <c r="B161" s="555"/>
      <c r="C161" s="555"/>
      <c r="D161" s="555"/>
      <c r="E161" s="555"/>
      <c r="F161" s="555"/>
      <c r="G161" s="555"/>
      <c r="H161" s="555"/>
      <c r="I161" s="555"/>
      <c r="J161" s="555"/>
      <c r="K161" s="555"/>
      <c r="L161" s="555"/>
      <c r="M161" s="555"/>
      <c r="N161" s="555"/>
      <c r="O161" s="555"/>
      <c r="P161" s="555"/>
      <c r="Q161" s="555"/>
      <c r="R161" s="555"/>
      <c r="S161" s="555"/>
      <c r="T161" s="555"/>
      <c r="U161" s="555"/>
      <c r="V161" s="555"/>
      <c r="W161" s="555"/>
      <c r="X161" s="555"/>
      <c r="Y161" s="555"/>
      <c r="Z161" s="555"/>
      <c r="AA161" s="555"/>
      <c r="AB161" s="555"/>
      <c r="AC161" s="555"/>
      <c r="AD161" s="555"/>
    </row>
    <row r="162" spans="1:66" ht="3.75" hidden="1" customHeight="1" x14ac:dyDescent="0.2">
      <c r="A162" s="300"/>
      <c r="B162" s="300"/>
      <c r="C162" s="300"/>
      <c r="D162" s="300"/>
      <c r="E162" s="300"/>
      <c r="F162" s="300"/>
      <c r="G162" s="300"/>
      <c r="H162" s="300"/>
      <c r="I162" s="300"/>
      <c r="J162" s="300"/>
      <c r="K162" s="300"/>
      <c r="L162" s="300"/>
      <c r="M162" s="300"/>
      <c r="N162" s="300"/>
      <c r="O162" s="300"/>
      <c r="P162" s="300"/>
      <c r="Q162" s="300"/>
      <c r="R162" s="300"/>
      <c r="S162" s="300"/>
      <c r="T162" s="300"/>
      <c r="U162" s="300"/>
      <c r="V162" s="300"/>
      <c r="W162" s="300"/>
      <c r="X162" s="300"/>
      <c r="Y162" s="300"/>
      <c r="Z162" s="300"/>
      <c r="AA162" s="300"/>
      <c r="AB162" s="300"/>
      <c r="AC162" s="300"/>
      <c r="AD162" s="300"/>
    </row>
    <row r="163" spans="1:66" hidden="1" x14ac:dyDescent="0.2">
      <c r="A163" s="301" t="s">
        <v>22</v>
      </c>
      <c r="B163" s="300"/>
      <c r="C163" s="300"/>
      <c r="D163" s="300"/>
      <c r="E163" s="300"/>
      <c r="F163" s="300"/>
      <c r="G163" s="300"/>
      <c r="H163" s="300"/>
      <c r="I163" s="300"/>
      <c r="J163" s="300"/>
      <c r="K163" s="300"/>
      <c r="L163" s="300"/>
      <c r="M163" s="300"/>
      <c r="N163" s="300"/>
      <c r="O163" s="300"/>
      <c r="P163" s="300"/>
      <c r="Q163" s="300"/>
      <c r="R163" s="300"/>
      <c r="S163" s="300"/>
      <c r="T163" s="300"/>
      <c r="U163" s="300"/>
      <c r="V163" s="300"/>
      <c r="W163" s="300"/>
      <c r="X163" s="300"/>
      <c r="Y163" s="300"/>
      <c r="Z163" s="300"/>
      <c r="AA163" s="300"/>
      <c r="AB163" s="300"/>
      <c r="AC163" s="300"/>
      <c r="AD163" s="300"/>
    </row>
    <row r="164" spans="1:66" ht="4.5" hidden="1" customHeight="1" x14ac:dyDescent="0.2">
      <c r="A164" s="300"/>
      <c r="B164" s="302"/>
      <c r="C164" s="302"/>
      <c r="D164" s="302"/>
      <c r="E164" s="302"/>
      <c r="F164" s="302"/>
      <c r="G164" s="302"/>
      <c r="H164" s="302"/>
      <c r="I164" s="303"/>
      <c r="J164" s="300"/>
      <c r="K164" s="300"/>
      <c r="L164" s="300"/>
      <c r="M164" s="300"/>
      <c r="N164" s="300"/>
      <c r="O164" s="300"/>
      <c r="P164" s="300"/>
      <c r="Q164" s="300"/>
      <c r="R164" s="300"/>
      <c r="S164" s="300"/>
      <c r="T164" s="303"/>
      <c r="U164" s="303"/>
      <c r="V164" s="303"/>
      <c r="W164" s="303"/>
      <c r="X164" s="303"/>
      <c r="Y164" s="303"/>
      <c r="Z164" s="303"/>
      <c r="AA164" s="303"/>
      <c r="AB164" s="303"/>
      <c r="AC164" s="300"/>
      <c r="AD164" s="300"/>
    </row>
    <row r="165" spans="1:66" ht="11.25" hidden="1" customHeight="1" x14ac:dyDescent="0.2">
      <c r="A165" s="302"/>
      <c r="B165" s="302"/>
      <c r="C165" s="302"/>
      <c r="D165" s="302"/>
      <c r="E165" s="302"/>
      <c r="F165" s="302"/>
      <c r="G165" s="302"/>
      <c r="H165" s="302"/>
      <c r="I165" s="300"/>
      <c r="J165" s="300"/>
      <c r="K165" s="300"/>
      <c r="L165" s="300"/>
      <c r="M165" s="300"/>
      <c r="N165" s="300"/>
      <c r="O165" s="300"/>
      <c r="P165" s="300"/>
      <c r="Q165" s="300"/>
      <c r="R165" s="300"/>
      <c r="S165" s="303"/>
      <c r="T165" s="303"/>
      <c r="U165" s="303"/>
      <c r="V165" s="303"/>
      <c r="W165" s="303"/>
      <c r="X165" s="303"/>
      <c r="Y165" s="302" t="s">
        <v>23</v>
      </c>
      <c r="Z165" s="304"/>
      <c r="AA165" s="303"/>
      <c r="AB165" s="300"/>
      <c r="AC165" s="300"/>
      <c r="AD165" s="300"/>
    </row>
    <row r="166" spans="1:66" ht="4.5" hidden="1" customHeight="1" x14ac:dyDescent="0.2">
      <c r="A166" s="302"/>
      <c r="B166" s="302"/>
      <c r="C166" s="302"/>
      <c r="D166" s="302"/>
      <c r="E166" s="302"/>
      <c r="F166" s="302"/>
      <c r="G166" s="302"/>
      <c r="H166" s="302"/>
      <c r="I166" s="303"/>
      <c r="J166" s="300"/>
      <c r="K166" s="300"/>
      <c r="L166" s="300"/>
      <c r="M166" s="300"/>
      <c r="N166" s="300"/>
      <c r="O166" s="300"/>
      <c r="P166" s="300"/>
      <c r="Q166" s="300"/>
      <c r="R166" s="300"/>
      <c r="S166" s="303"/>
      <c r="T166" s="303"/>
      <c r="U166" s="303"/>
      <c r="V166" s="303"/>
      <c r="W166" s="303"/>
      <c r="X166" s="303"/>
      <c r="Y166" s="303"/>
      <c r="Z166" s="300"/>
      <c r="AA166" s="303"/>
      <c r="AB166" s="300"/>
      <c r="AC166" s="300"/>
      <c r="AD166" s="300"/>
    </row>
    <row r="167" spans="1:66" ht="11.25" hidden="1" customHeight="1" x14ac:dyDescent="0.2">
      <c r="A167" s="302"/>
      <c r="B167" s="302"/>
      <c r="C167" s="302"/>
      <c r="D167" s="302"/>
      <c r="E167" s="302"/>
      <c r="F167" s="302"/>
      <c r="G167" s="302"/>
      <c r="H167" s="302"/>
      <c r="I167" s="300"/>
      <c r="J167" s="300"/>
      <c r="K167" s="300"/>
      <c r="L167" s="300"/>
      <c r="M167" s="300"/>
      <c r="N167" s="300"/>
      <c r="O167" s="300"/>
      <c r="P167" s="300"/>
      <c r="Q167" s="300"/>
      <c r="R167" s="300"/>
      <c r="S167" s="300"/>
      <c r="T167" s="300"/>
      <c r="U167" s="300"/>
      <c r="V167" s="300"/>
      <c r="W167" s="300"/>
      <c r="X167" s="300"/>
      <c r="Y167" s="302" t="s">
        <v>24</v>
      </c>
      <c r="Z167" s="304"/>
      <c r="AA167" s="300"/>
      <c r="AB167" s="300"/>
      <c r="AC167" s="300"/>
      <c r="AD167" s="300"/>
      <c r="BN167" s="1" t="s">
        <v>668</v>
      </c>
    </row>
    <row r="168" spans="1:66" ht="4.5" hidden="1" customHeight="1" x14ac:dyDescent="0.2">
      <c r="A168" s="302"/>
      <c r="B168" s="302"/>
      <c r="C168" s="302"/>
      <c r="D168" s="302"/>
      <c r="E168" s="302"/>
      <c r="F168" s="302"/>
      <c r="G168" s="302"/>
      <c r="H168" s="302"/>
      <c r="I168" s="300"/>
      <c r="J168" s="300"/>
      <c r="K168" s="300"/>
      <c r="L168" s="300"/>
      <c r="M168" s="300"/>
      <c r="N168" s="300"/>
      <c r="O168" s="300"/>
      <c r="P168" s="300"/>
      <c r="Q168" s="300"/>
      <c r="R168" s="300"/>
      <c r="S168" s="300"/>
      <c r="T168" s="300"/>
      <c r="U168" s="300"/>
      <c r="V168" s="300"/>
      <c r="W168" s="300"/>
      <c r="X168" s="300"/>
      <c r="Y168" s="305"/>
      <c r="Z168" s="300"/>
      <c r="AA168" s="300"/>
      <c r="AB168" s="300"/>
      <c r="AC168" s="300"/>
      <c r="AD168" s="300"/>
    </row>
    <row r="169" spans="1:66" ht="11.25" hidden="1" customHeight="1" x14ac:dyDescent="0.2">
      <c r="A169" s="300"/>
      <c r="B169" s="300"/>
      <c r="C169" s="300"/>
      <c r="D169" s="300"/>
      <c r="E169" s="300"/>
      <c r="F169" s="300"/>
      <c r="G169" s="300"/>
      <c r="H169" s="300"/>
      <c r="I169" s="300"/>
      <c r="J169" s="300"/>
      <c r="K169" s="300"/>
      <c r="L169" s="300"/>
      <c r="M169" s="300"/>
      <c r="N169" s="300"/>
      <c r="O169" s="300"/>
      <c r="P169" s="300"/>
      <c r="Q169" s="300"/>
      <c r="R169" s="300"/>
      <c r="S169" s="300"/>
      <c r="T169" s="300"/>
      <c r="U169" s="300"/>
      <c r="V169" s="300"/>
      <c r="W169" s="300"/>
      <c r="X169" s="300"/>
      <c r="Y169" s="302" t="s">
        <v>25</v>
      </c>
      <c r="Z169" s="304"/>
      <c r="AA169" s="300"/>
      <c r="AB169" s="300"/>
      <c r="AC169" s="300"/>
      <c r="AD169" s="300"/>
    </row>
    <row r="170" spans="1:66" ht="4.5" hidden="1" customHeight="1" x14ac:dyDescent="0.2">
      <c r="A170" s="303"/>
      <c r="B170" s="303"/>
      <c r="C170" s="303"/>
      <c r="D170" s="303"/>
      <c r="E170" s="303"/>
      <c r="F170" s="303"/>
      <c r="G170" s="303"/>
      <c r="H170" s="303"/>
      <c r="I170" s="303"/>
      <c r="J170" s="303"/>
      <c r="K170" s="303"/>
      <c r="L170" s="303"/>
      <c r="M170" s="303"/>
      <c r="N170" s="303"/>
      <c r="O170" s="303"/>
      <c r="P170" s="303"/>
      <c r="Q170" s="303"/>
      <c r="R170" s="306"/>
      <c r="S170" s="303"/>
      <c r="T170" s="303"/>
      <c r="U170" s="303"/>
      <c r="V170" s="303"/>
      <c r="W170" s="303"/>
      <c r="X170" s="303"/>
      <c r="Y170" s="303"/>
      <c r="Z170" s="303"/>
      <c r="AA170" s="303"/>
      <c r="AB170" s="303"/>
      <c r="AC170" s="306"/>
      <c r="AD170" s="306"/>
    </row>
    <row r="171" spans="1:66" ht="8.25" hidden="1" customHeight="1" x14ac:dyDescent="0.2">
      <c r="A171" s="300"/>
      <c r="B171" s="300"/>
      <c r="C171" s="300"/>
      <c r="D171" s="300"/>
      <c r="E171" s="300"/>
      <c r="F171" s="300"/>
      <c r="G171" s="300"/>
      <c r="H171" s="300"/>
      <c r="I171" s="300"/>
      <c r="J171" s="300"/>
      <c r="K171" s="300"/>
      <c r="L171" s="300"/>
      <c r="M171" s="300"/>
      <c r="N171" s="300"/>
      <c r="O171" s="300"/>
      <c r="P171" s="300"/>
      <c r="Q171" s="300"/>
      <c r="R171" s="300"/>
      <c r="S171" s="300"/>
      <c r="T171" s="300"/>
      <c r="U171" s="300"/>
      <c r="V171" s="300"/>
      <c r="W171" s="300"/>
      <c r="X171" s="300"/>
      <c r="Y171" s="300"/>
      <c r="Z171" s="300"/>
      <c r="AA171" s="300"/>
      <c r="AB171" s="300"/>
      <c r="AC171" s="300"/>
      <c r="AD171" s="300"/>
    </row>
    <row r="172" spans="1:66" hidden="1" x14ac:dyDescent="0.2">
      <c r="A172" s="552"/>
      <c r="B172" s="552"/>
      <c r="C172" s="552"/>
      <c r="D172" s="552"/>
      <c r="E172" s="552"/>
      <c r="F172" s="552"/>
      <c r="G172" s="552"/>
      <c r="H172" s="552"/>
      <c r="I172" s="552"/>
      <c r="J172" s="552"/>
      <c r="K172" s="552"/>
      <c r="L172" s="552"/>
      <c r="M172" s="552"/>
      <c r="N172" s="552"/>
      <c r="O172" s="300"/>
      <c r="P172" s="552"/>
      <c r="Q172" s="552"/>
      <c r="R172" s="552"/>
      <c r="S172" s="552"/>
      <c r="T172" s="552"/>
      <c r="U172" s="552"/>
      <c r="V172" s="552"/>
      <c r="W172" s="552"/>
      <c r="X172" s="300"/>
      <c r="Y172" s="552"/>
      <c r="Z172" s="552"/>
      <c r="AA172" s="552"/>
      <c r="AB172" s="552"/>
      <c r="AC172" s="552"/>
      <c r="AD172" s="552"/>
    </row>
    <row r="173" spans="1:66" hidden="1" x14ac:dyDescent="0.2">
      <c r="A173" s="551" t="s">
        <v>26</v>
      </c>
      <c r="B173" s="551"/>
      <c r="C173" s="551"/>
      <c r="D173" s="551"/>
      <c r="E173" s="551"/>
      <c r="F173" s="551"/>
      <c r="G173" s="551"/>
      <c r="H173" s="551"/>
      <c r="I173" s="551"/>
      <c r="J173" s="551"/>
      <c r="K173" s="551"/>
      <c r="L173" s="551"/>
      <c r="M173" s="551"/>
      <c r="N173" s="551"/>
      <c r="O173" s="307"/>
      <c r="P173" s="551" t="s">
        <v>27</v>
      </c>
      <c r="Q173" s="551"/>
      <c r="R173" s="551"/>
      <c r="S173" s="551"/>
      <c r="T173" s="551"/>
      <c r="U173" s="551"/>
      <c r="V173" s="551"/>
      <c r="W173" s="551"/>
      <c r="X173" s="307"/>
      <c r="Y173" s="551" t="s">
        <v>28</v>
      </c>
      <c r="Z173" s="551"/>
      <c r="AA173" s="551"/>
      <c r="AB173" s="551"/>
      <c r="AC173" s="551"/>
      <c r="AD173" s="551"/>
    </row>
    <row r="174" spans="1:66" ht="5.25" customHeight="1" x14ac:dyDescent="0.2"/>
    <row r="175" spans="1:66" x14ac:dyDescent="0.2">
      <c r="A175" s="546" t="s">
        <v>728</v>
      </c>
      <c r="B175" s="546"/>
      <c r="C175" s="546"/>
      <c r="D175" s="546"/>
      <c r="E175" s="546"/>
      <c r="F175" s="546"/>
      <c r="G175" s="546"/>
      <c r="H175" s="546"/>
      <c r="I175" s="546"/>
      <c r="J175" s="546"/>
      <c r="K175" s="546"/>
      <c r="L175" s="546"/>
      <c r="M175" s="546"/>
      <c r="N175" s="546"/>
      <c r="O175" s="546"/>
      <c r="P175" s="546"/>
      <c r="Q175" s="546"/>
      <c r="R175" s="546"/>
      <c r="S175" s="546"/>
      <c r="T175" s="546"/>
      <c r="U175" s="546"/>
      <c r="V175" s="546"/>
      <c r="W175" s="546"/>
      <c r="X175" s="546"/>
      <c r="Y175" s="546"/>
      <c r="Z175" s="546"/>
      <c r="AA175" s="546"/>
      <c r="AB175" s="546"/>
      <c r="AC175" s="546"/>
      <c r="AD175" s="546"/>
    </row>
    <row r="176" spans="1:66" ht="57.75" customHeight="1" x14ac:dyDescent="0.2">
      <c r="A176" s="550" t="s">
        <v>729</v>
      </c>
      <c r="B176" s="550"/>
      <c r="C176" s="550"/>
      <c r="D176" s="550"/>
      <c r="E176" s="550"/>
      <c r="F176" s="550"/>
      <c r="G176" s="550"/>
      <c r="H176" s="550"/>
      <c r="I176" s="550"/>
      <c r="J176" s="550"/>
      <c r="K176" s="550"/>
      <c r="L176" s="550"/>
      <c r="M176" s="550"/>
      <c r="N176" s="550"/>
      <c r="O176" s="550"/>
      <c r="P176" s="550"/>
      <c r="Q176" s="550"/>
      <c r="R176" s="550"/>
      <c r="S176" s="550"/>
      <c r="T176" s="550"/>
      <c r="U176" s="550"/>
      <c r="V176" s="550"/>
      <c r="W176" s="550"/>
      <c r="X176" s="550"/>
      <c r="Y176" s="550"/>
      <c r="Z176" s="550"/>
      <c r="AA176" s="550"/>
      <c r="AB176" s="550"/>
      <c r="AC176" s="550"/>
      <c r="AD176" s="550"/>
    </row>
    <row r="177" spans="1:30" ht="42" customHeight="1" x14ac:dyDescent="0.2">
      <c r="A177" s="550" t="s">
        <v>730</v>
      </c>
      <c r="B177" s="550"/>
      <c r="C177" s="550"/>
      <c r="D177" s="550"/>
      <c r="E177" s="550"/>
      <c r="F177" s="550"/>
      <c r="G177" s="550"/>
      <c r="H177" s="550"/>
      <c r="I177" s="550"/>
      <c r="J177" s="550"/>
      <c r="K177" s="550"/>
      <c r="L177" s="550"/>
      <c r="M177" s="550"/>
      <c r="N177" s="550"/>
      <c r="O177" s="550"/>
      <c r="P177" s="550"/>
      <c r="Q177" s="550"/>
      <c r="R177" s="550"/>
      <c r="S177" s="550"/>
      <c r="T177" s="550"/>
      <c r="U177" s="550"/>
      <c r="V177" s="550"/>
      <c r="W177" s="550"/>
      <c r="X177" s="550"/>
      <c r="Y177" s="550"/>
      <c r="Z177" s="550"/>
      <c r="AA177" s="550"/>
      <c r="AB177" s="550"/>
      <c r="AC177" s="550"/>
      <c r="AD177" s="550"/>
    </row>
    <row r="178" spans="1:30" ht="3.75" customHeight="1" x14ac:dyDescent="0.2"/>
    <row r="179" spans="1:30" x14ac:dyDescent="0.2">
      <c r="A179" s="623" t="s">
        <v>104</v>
      </c>
      <c r="B179" s="623"/>
      <c r="C179" s="623"/>
      <c r="D179" s="623"/>
      <c r="E179" s="623"/>
      <c r="F179" s="623"/>
      <c r="G179" s="623"/>
      <c r="H179" s="623"/>
      <c r="I179" s="623"/>
      <c r="J179" s="623"/>
      <c r="K179" s="623"/>
      <c r="L179" s="623"/>
      <c r="M179" s="762"/>
      <c r="N179" s="763"/>
      <c r="O179" s="763"/>
      <c r="P179" s="763"/>
      <c r="Q179" s="763"/>
      <c r="R179" s="763"/>
      <c r="S179" s="763"/>
      <c r="T179" s="763"/>
      <c r="U179" s="763"/>
      <c r="V179" s="763"/>
      <c r="W179" s="763"/>
      <c r="X179" s="763"/>
      <c r="Y179" s="763"/>
      <c r="Z179" s="763"/>
      <c r="AA179" s="763"/>
      <c r="AB179" s="763"/>
      <c r="AC179" s="763"/>
      <c r="AD179" s="764"/>
    </row>
    <row r="180" spans="1:30" ht="3.75" customHeight="1" x14ac:dyDescent="0.2"/>
    <row r="181" spans="1:30" ht="11.25" customHeight="1" x14ac:dyDescent="0.2">
      <c r="A181" s="623" t="s">
        <v>483</v>
      </c>
      <c r="B181" s="623"/>
      <c r="C181" s="623"/>
      <c r="D181" s="623"/>
      <c r="E181" s="623"/>
      <c r="F181" s="623"/>
      <c r="G181" s="623"/>
      <c r="H181" s="623"/>
      <c r="I181" s="697"/>
      <c r="J181" s="698"/>
      <c r="K181" s="698"/>
      <c r="L181" s="698"/>
      <c r="M181" s="698"/>
      <c r="N181" s="698"/>
      <c r="O181" s="698"/>
      <c r="P181" s="698"/>
      <c r="Q181" s="698"/>
      <c r="R181" s="698"/>
      <c r="S181" s="699"/>
    </row>
    <row r="182" spans="1:30" ht="3.75" customHeight="1" x14ac:dyDescent="0.2"/>
    <row r="183" spans="1:30" ht="11.25" customHeight="1" x14ac:dyDescent="0.2">
      <c r="A183" s="623" t="s">
        <v>105</v>
      </c>
      <c r="B183" s="623"/>
      <c r="C183" s="623"/>
      <c r="D183" s="623"/>
      <c r="E183" s="623"/>
      <c r="F183" s="623"/>
      <c r="G183" s="623"/>
      <c r="H183" s="623"/>
      <c r="I183" s="697"/>
      <c r="J183" s="698"/>
      <c r="K183" s="698"/>
      <c r="L183" s="698"/>
      <c r="M183" s="698"/>
      <c r="N183" s="698"/>
      <c r="O183" s="698"/>
      <c r="P183" s="698"/>
      <c r="Q183" s="698"/>
      <c r="R183" s="698"/>
      <c r="S183" s="698"/>
      <c r="T183" s="698"/>
      <c r="U183" s="698"/>
      <c r="V183" s="698"/>
      <c r="W183" s="698"/>
      <c r="X183" s="698"/>
      <c r="Y183" s="698"/>
      <c r="Z183" s="698"/>
      <c r="AA183" s="698"/>
      <c r="AB183" s="698"/>
      <c r="AC183" s="698"/>
      <c r="AD183" s="699"/>
    </row>
    <row r="184" spans="1:30" ht="3.75" customHeight="1" x14ac:dyDescent="0.2"/>
    <row r="185" spans="1:30" ht="11.25" customHeight="1" x14ac:dyDescent="0.2">
      <c r="A185" s="623" t="s">
        <v>106</v>
      </c>
      <c r="B185" s="623"/>
      <c r="C185" s="623"/>
      <c r="D185" s="623"/>
      <c r="E185" s="623"/>
      <c r="F185" s="623"/>
      <c r="G185" s="623"/>
      <c r="H185" s="623"/>
      <c r="I185" s="754"/>
      <c r="J185" s="755"/>
      <c r="K185" s="755"/>
      <c r="L185" s="755"/>
      <c r="M185" s="755"/>
      <c r="N185" s="755"/>
      <c r="O185" s="755"/>
      <c r="P185" s="756"/>
      <c r="Q185" s="30"/>
      <c r="R185" s="30"/>
      <c r="S185" s="30"/>
      <c r="T185" s="30"/>
      <c r="U185" s="35" t="s">
        <v>107</v>
      </c>
      <c r="V185" s="757"/>
      <c r="W185" s="758"/>
      <c r="X185" s="758"/>
      <c r="Y185" s="758"/>
      <c r="Z185" s="758"/>
      <c r="AA185" s="758"/>
      <c r="AB185" s="758"/>
      <c r="AC185" s="758"/>
      <c r="AD185" s="759"/>
    </row>
    <row r="186" spans="1:30" ht="3.75" customHeight="1" x14ac:dyDescent="0.2"/>
    <row r="187" spans="1:30" ht="11.25" customHeight="1" x14ac:dyDescent="0.2">
      <c r="A187" s="623" t="s">
        <v>108</v>
      </c>
      <c r="B187" s="623"/>
      <c r="C187" s="623"/>
      <c r="D187" s="623"/>
      <c r="E187" s="623"/>
      <c r="F187" s="623"/>
      <c r="G187" s="623"/>
      <c r="H187" s="623"/>
      <c r="I187" s="697"/>
      <c r="J187" s="698"/>
      <c r="K187" s="698"/>
      <c r="L187" s="698"/>
      <c r="M187" s="698"/>
      <c r="N187" s="698"/>
      <c r="O187" s="698"/>
      <c r="P187" s="699"/>
      <c r="Q187" s="30"/>
      <c r="R187" s="30"/>
      <c r="S187" s="30"/>
      <c r="T187" s="30"/>
      <c r="U187" s="35" t="s">
        <v>286</v>
      </c>
      <c r="V187" s="751"/>
      <c r="W187" s="752"/>
      <c r="X187" s="752"/>
      <c r="Y187" s="752"/>
      <c r="Z187" s="752"/>
      <c r="AA187" s="752"/>
      <c r="AB187" s="752"/>
      <c r="AC187" s="752"/>
      <c r="AD187" s="753"/>
    </row>
    <row r="188" spans="1:30" ht="3.75" customHeight="1" x14ac:dyDescent="0.2"/>
    <row r="189" spans="1:30" ht="5.25" customHeight="1" x14ac:dyDescent="0.2"/>
    <row r="190" spans="1:30" ht="42.75" customHeight="1" x14ac:dyDescent="0.2">
      <c r="A190" s="469" t="s">
        <v>109</v>
      </c>
      <c r="B190" s="548"/>
      <c r="C190" s="548"/>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8"/>
      <c r="Z190" s="548"/>
      <c r="AA190" s="548"/>
      <c r="AB190" s="548"/>
      <c r="AC190" s="548"/>
      <c r="AD190" s="548"/>
    </row>
    <row r="191" spans="1:30" ht="6" customHeight="1" x14ac:dyDescent="0.2"/>
    <row r="192" spans="1:30" ht="22.5" customHeight="1" x14ac:dyDescent="0.2">
      <c r="A192" s="53" t="s">
        <v>110</v>
      </c>
      <c r="B192" s="51"/>
      <c r="C192" s="51"/>
      <c r="D192" s="51"/>
      <c r="E192" s="51"/>
      <c r="F192" s="51"/>
      <c r="G192" s="51"/>
      <c r="H192" s="51"/>
      <c r="I192" s="51"/>
      <c r="J192" s="51"/>
      <c r="K192" s="51"/>
      <c r="L192" s="51"/>
      <c r="M192" s="51"/>
      <c r="N192" s="51"/>
      <c r="P192" s="765" t="s">
        <v>113</v>
      </c>
      <c r="Q192" s="765"/>
      <c r="R192" s="765"/>
      <c r="S192" s="765"/>
      <c r="T192" s="765"/>
      <c r="U192" s="765"/>
      <c r="V192" s="765"/>
      <c r="W192" s="765"/>
      <c r="X192" s="765"/>
      <c r="Y192" s="765"/>
      <c r="Z192" s="765"/>
      <c r="AA192" s="765"/>
      <c r="AB192" s="765"/>
      <c r="AC192" s="765"/>
      <c r="AD192" s="765"/>
    </row>
    <row r="193" spans="1:79" ht="11.25" customHeight="1" x14ac:dyDescent="0.2">
      <c r="A193" s="52" t="s">
        <v>159</v>
      </c>
      <c r="B193" s="52"/>
      <c r="C193" s="52"/>
      <c r="D193" s="52"/>
      <c r="E193" s="750"/>
      <c r="F193" s="750"/>
      <c r="G193" s="750"/>
      <c r="H193" s="750"/>
      <c r="I193" s="750"/>
      <c r="J193" s="750"/>
      <c r="K193" s="750"/>
      <c r="L193" s="750"/>
      <c r="M193" s="750"/>
      <c r="N193" s="750"/>
      <c r="P193" s="52" t="s">
        <v>111</v>
      </c>
      <c r="Q193" s="8"/>
      <c r="R193" s="8"/>
      <c r="S193" s="8"/>
      <c r="T193" s="8"/>
      <c r="U193" s="750"/>
      <c r="V193" s="750"/>
      <c r="W193" s="750"/>
      <c r="X193" s="750"/>
      <c r="Y193" s="750"/>
      <c r="Z193" s="750"/>
      <c r="AA193" s="750"/>
      <c r="AB193" s="750"/>
      <c r="AC193" s="750"/>
      <c r="AD193" s="750"/>
    </row>
    <row r="194" spans="1:79" ht="11.25" customHeight="1" x14ac:dyDescent="0.2">
      <c r="A194" s="52" t="s">
        <v>483</v>
      </c>
      <c r="B194" s="52"/>
      <c r="C194" s="52"/>
      <c r="D194" s="52"/>
      <c r="E194" s="750"/>
      <c r="F194" s="750"/>
      <c r="G194" s="750"/>
      <c r="H194" s="750"/>
      <c r="I194" s="750"/>
      <c r="J194" s="750"/>
      <c r="K194" s="750"/>
      <c r="L194" s="750"/>
      <c r="M194" s="750"/>
      <c r="N194" s="750"/>
      <c r="P194" s="52" t="s">
        <v>162</v>
      </c>
      <c r="Q194" s="8"/>
      <c r="R194" s="8"/>
      <c r="S194" s="8"/>
      <c r="T194" s="8"/>
      <c r="U194" s="750"/>
      <c r="V194" s="750"/>
      <c r="W194" s="750"/>
      <c r="X194" s="750"/>
      <c r="Y194" s="750"/>
      <c r="Z194" s="750"/>
      <c r="AA194" s="750"/>
      <c r="AB194" s="750"/>
      <c r="AC194" s="750"/>
      <c r="AD194" s="750"/>
    </row>
    <row r="195" spans="1:79" ht="11.25" customHeight="1" x14ac:dyDescent="0.2">
      <c r="A195" s="52" t="s">
        <v>105</v>
      </c>
      <c r="B195" s="52"/>
      <c r="C195" s="52"/>
      <c r="D195" s="52"/>
      <c r="E195" s="750"/>
      <c r="F195" s="750"/>
      <c r="G195" s="750"/>
      <c r="H195" s="750"/>
      <c r="I195" s="750"/>
      <c r="J195" s="750"/>
      <c r="K195" s="750"/>
      <c r="L195" s="750"/>
      <c r="M195" s="750"/>
      <c r="N195" s="750"/>
      <c r="P195" s="52" t="s">
        <v>403</v>
      </c>
      <c r="Q195" s="8"/>
      <c r="R195" s="8"/>
      <c r="S195" s="8"/>
      <c r="T195" s="8"/>
      <c r="U195" s="750"/>
      <c r="V195" s="750"/>
      <c r="W195" s="750"/>
      <c r="X195" s="750"/>
      <c r="Y195" s="750"/>
      <c r="Z195" s="750"/>
      <c r="AA195" s="750"/>
      <c r="AB195" s="750"/>
      <c r="AC195" s="750"/>
      <c r="AD195" s="750"/>
    </row>
    <row r="196" spans="1:79" ht="11.25" customHeight="1" x14ac:dyDescent="0.2">
      <c r="A196" s="52" t="s">
        <v>106</v>
      </c>
      <c r="B196" s="52"/>
      <c r="C196" s="52"/>
      <c r="D196" s="52"/>
      <c r="E196" s="750"/>
      <c r="F196" s="750"/>
      <c r="G196" s="750"/>
      <c r="H196" s="750"/>
      <c r="I196" s="750"/>
      <c r="J196" s="750"/>
      <c r="K196" s="750"/>
      <c r="L196" s="750"/>
      <c r="M196" s="750"/>
      <c r="N196" s="750"/>
      <c r="P196" s="52" t="s">
        <v>240</v>
      </c>
      <c r="Q196" s="8"/>
      <c r="R196" s="8"/>
      <c r="S196" s="8"/>
      <c r="T196" s="8"/>
      <c r="U196" s="750"/>
      <c r="V196" s="750"/>
      <c r="W196" s="750"/>
      <c r="X196" s="750"/>
      <c r="Y196" s="750"/>
      <c r="Z196" s="750"/>
      <c r="AA196" s="750"/>
      <c r="AB196" s="750"/>
      <c r="AC196" s="750"/>
      <c r="AD196" s="750"/>
    </row>
    <row r="197" spans="1:79" ht="11.25" customHeight="1" x14ac:dyDescent="0.2">
      <c r="A197" s="52" t="s">
        <v>108</v>
      </c>
      <c r="B197" s="52"/>
      <c r="C197" s="52"/>
      <c r="D197" s="52"/>
      <c r="E197" s="750"/>
      <c r="F197" s="750"/>
      <c r="G197" s="750"/>
      <c r="H197" s="750"/>
      <c r="I197" s="750"/>
      <c r="J197" s="750"/>
      <c r="K197" s="750"/>
      <c r="L197" s="750"/>
      <c r="M197" s="750"/>
      <c r="N197" s="750"/>
      <c r="P197" s="766" t="s">
        <v>114</v>
      </c>
      <c r="Q197" s="766"/>
      <c r="R197" s="766"/>
      <c r="S197" s="766"/>
      <c r="T197" s="766"/>
      <c r="U197" s="750"/>
      <c r="V197" s="750"/>
      <c r="W197" s="750"/>
      <c r="X197" s="750"/>
      <c r="Y197" s="750"/>
      <c r="Z197" s="750"/>
      <c r="AA197" s="750"/>
      <c r="AB197" s="750"/>
      <c r="AC197" s="750"/>
      <c r="AD197" s="750"/>
    </row>
    <row r="198" spans="1:79" s="4" customFormat="1" ht="11.25" customHeight="1" x14ac:dyDescent="0.2">
      <c r="A198" s="54"/>
      <c r="B198" s="54"/>
      <c r="C198" s="54"/>
      <c r="D198" s="54"/>
      <c r="E198" s="55"/>
      <c r="F198" s="55"/>
      <c r="G198" s="55"/>
      <c r="H198" s="55"/>
      <c r="I198" s="55"/>
      <c r="J198" s="55"/>
      <c r="K198" s="55"/>
      <c r="L198" s="55"/>
      <c r="M198" s="55"/>
      <c r="N198" s="55"/>
      <c r="P198" s="766"/>
      <c r="Q198" s="766"/>
      <c r="R198" s="766"/>
      <c r="S198" s="766"/>
      <c r="T198" s="766"/>
      <c r="U198" s="54"/>
      <c r="V198" s="54"/>
      <c r="W198" s="54"/>
      <c r="X198" s="54"/>
      <c r="Y198" s="54"/>
      <c r="Z198" s="54"/>
      <c r="AA198" s="54"/>
      <c r="AB198" s="54"/>
      <c r="AC198" s="54"/>
      <c r="AD198" s="54"/>
    </row>
    <row r="199" spans="1:79" ht="11.25" customHeight="1" x14ac:dyDescent="0.2">
      <c r="A199" s="45"/>
      <c r="B199" s="45"/>
      <c r="C199" s="45"/>
      <c r="D199" s="45"/>
      <c r="E199" s="52"/>
      <c r="F199" s="52"/>
      <c r="G199" s="52"/>
      <c r="H199" s="52"/>
      <c r="I199" s="52"/>
      <c r="J199" s="52"/>
      <c r="K199" s="52"/>
      <c r="L199" s="52"/>
      <c r="M199" s="52"/>
      <c r="N199" s="52"/>
      <c r="P199" s="766"/>
      <c r="Q199" s="766"/>
      <c r="R199" s="766"/>
      <c r="S199" s="766"/>
      <c r="T199" s="766"/>
      <c r="U199" s="52"/>
      <c r="V199" s="52"/>
      <c r="W199" s="52"/>
      <c r="X199" s="52"/>
      <c r="Y199" s="52"/>
      <c r="Z199" s="52"/>
      <c r="AA199" s="52"/>
      <c r="AB199" s="52"/>
      <c r="AC199" s="52"/>
      <c r="AD199" s="52"/>
    </row>
    <row r="200" spans="1:79" ht="11.25" customHeight="1" x14ac:dyDescent="0.2">
      <c r="A200" s="45"/>
      <c r="B200" s="45"/>
      <c r="C200" s="45"/>
      <c r="D200" s="45"/>
      <c r="E200" s="52"/>
      <c r="F200" s="52"/>
      <c r="G200" s="52"/>
      <c r="H200" s="52"/>
      <c r="I200" s="52"/>
      <c r="J200" s="52"/>
      <c r="K200" s="52"/>
      <c r="L200" s="52"/>
      <c r="M200" s="52"/>
      <c r="N200" s="52"/>
      <c r="P200" s="52" t="s">
        <v>115</v>
      </c>
      <c r="Q200" s="8"/>
      <c r="R200" s="8"/>
      <c r="S200" s="8"/>
      <c r="T200" s="8"/>
      <c r="U200" s="750"/>
      <c r="V200" s="750"/>
      <c r="W200" s="750"/>
      <c r="X200" s="750"/>
      <c r="Y200" s="750"/>
      <c r="Z200" s="750"/>
      <c r="AA200" s="750"/>
      <c r="AB200" s="750"/>
      <c r="AC200" s="750"/>
      <c r="AD200" s="750"/>
    </row>
    <row r="201" spans="1:79" ht="11.25" customHeight="1" x14ac:dyDescent="0.2">
      <c r="A201" s="45"/>
      <c r="B201" s="45"/>
      <c r="C201" s="45"/>
      <c r="D201" s="45"/>
      <c r="E201" s="52"/>
      <c r="F201" s="52"/>
      <c r="G201" s="52"/>
      <c r="H201" s="52"/>
      <c r="I201" s="52"/>
      <c r="J201" s="52"/>
      <c r="K201" s="52"/>
      <c r="L201" s="52"/>
      <c r="M201" s="52"/>
      <c r="N201" s="52"/>
      <c r="P201" s="52" t="s">
        <v>108</v>
      </c>
      <c r="Q201" s="8"/>
      <c r="R201" s="8"/>
      <c r="S201" s="8"/>
      <c r="T201" s="8"/>
      <c r="U201" s="750"/>
      <c r="V201" s="750"/>
      <c r="W201" s="750"/>
      <c r="X201" s="750"/>
      <c r="Y201" s="750"/>
      <c r="Z201" s="750"/>
      <c r="AA201" s="750"/>
      <c r="AB201" s="750"/>
      <c r="AC201" s="750"/>
      <c r="AD201" s="750"/>
    </row>
    <row r="202" spans="1:79" ht="11.25" customHeight="1" x14ac:dyDescent="0.2">
      <c r="A202" s="45"/>
      <c r="B202" s="45"/>
      <c r="C202" s="45"/>
      <c r="D202" s="45"/>
      <c r="E202" s="52"/>
      <c r="F202" s="52"/>
      <c r="G202" s="52"/>
      <c r="H202" s="52"/>
      <c r="I202" s="52"/>
      <c r="J202" s="52"/>
      <c r="K202" s="52"/>
      <c r="L202" s="52"/>
      <c r="M202" s="52"/>
      <c r="N202" s="52"/>
      <c r="P202" s="52" t="s">
        <v>112</v>
      </c>
      <c r="Q202" s="8"/>
      <c r="R202" s="8"/>
      <c r="S202" s="8"/>
      <c r="T202" s="8"/>
      <c r="U202" s="52"/>
      <c r="V202" s="52"/>
      <c r="W202" s="52"/>
      <c r="X202" s="52"/>
      <c r="Y202" s="52"/>
      <c r="Z202" s="52"/>
      <c r="AA202" s="52"/>
      <c r="AB202" s="52"/>
      <c r="AC202" s="52"/>
      <c r="AD202" s="52"/>
    </row>
    <row r="203" spans="1:79" ht="11.25" customHeight="1" x14ac:dyDescent="0.2">
      <c r="A203" s="52" t="s">
        <v>286</v>
      </c>
      <c r="B203" s="52"/>
      <c r="C203" s="52"/>
      <c r="D203" s="52"/>
      <c r="E203" s="749"/>
      <c r="F203" s="749"/>
      <c r="G203" s="749"/>
      <c r="H203" s="749"/>
      <c r="I203" s="749"/>
      <c r="J203" s="749"/>
      <c r="K203" s="749"/>
      <c r="L203" s="749"/>
      <c r="M203" s="749"/>
      <c r="N203" s="749"/>
      <c r="P203" s="52" t="s">
        <v>286</v>
      </c>
      <c r="Q203" s="8"/>
      <c r="R203" s="8"/>
      <c r="S203" s="8"/>
      <c r="T203" s="8"/>
      <c r="U203" s="749"/>
      <c r="V203" s="749"/>
      <c r="W203" s="749"/>
      <c r="X203" s="749"/>
      <c r="Y203" s="749"/>
      <c r="Z203" s="749"/>
      <c r="AA203" s="749"/>
      <c r="AB203" s="749"/>
      <c r="AC203" s="749"/>
      <c r="AD203" s="749"/>
    </row>
    <row r="204" spans="1:79" ht="12" customHeight="1" x14ac:dyDescent="0.2"/>
    <row r="205" spans="1:79" x14ac:dyDescent="0.2">
      <c r="A205" s="546" t="s">
        <v>29</v>
      </c>
      <c r="B205" s="546"/>
      <c r="C205" s="546"/>
      <c r="D205" s="546"/>
      <c r="E205" s="546"/>
      <c r="F205" s="546"/>
      <c r="G205" s="546"/>
      <c r="H205" s="546"/>
      <c r="I205" s="546"/>
      <c r="J205" s="546"/>
      <c r="K205" s="546"/>
      <c r="L205" s="546"/>
      <c r="M205" s="546"/>
      <c r="N205" s="546"/>
      <c r="O205" s="546"/>
      <c r="P205" s="546"/>
      <c r="Q205" s="546"/>
      <c r="R205" s="546"/>
      <c r="S205" s="546"/>
      <c r="T205" s="546"/>
      <c r="U205" s="546"/>
      <c r="V205" s="546"/>
      <c r="W205" s="546"/>
      <c r="X205" s="546"/>
      <c r="Y205" s="546"/>
      <c r="Z205" s="546"/>
      <c r="AA205" s="546"/>
      <c r="AB205" s="546"/>
      <c r="AC205" s="546"/>
      <c r="AD205" s="546"/>
      <c r="BL205" s="4"/>
      <c r="BM205" s="4"/>
      <c r="BN205" s="4"/>
      <c r="BO205" s="4"/>
      <c r="BP205" s="4"/>
      <c r="BQ205" s="4"/>
      <c r="BR205" s="4"/>
      <c r="BS205" s="4"/>
      <c r="BT205" s="4"/>
      <c r="BU205" s="4"/>
      <c r="BV205" s="4"/>
      <c r="BW205" s="4"/>
      <c r="BX205" s="4"/>
      <c r="BY205" s="4"/>
      <c r="BZ205" s="4"/>
      <c r="CA205" s="4"/>
    </row>
    <row r="206" spans="1:79" ht="3.75" customHeight="1" x14ac:dyDescent="0.2">
      <c r="BL206" s="4"/>
      <c r="BM206" s="4"/>
      <c r="BN206" s="4"/>
      <c r="BO206" s="4"/>
      <c r="BP206" s="4"/>
      <c r="BQ206" s="4"/>
      <c r="BR206" s="4"/>
      <c r="BS206" s="4"/>
      <c r="BT206" s="4"/>
      <c r="BU206" s="4"/>
      <c r="BV206" s="4"/>
      <c r="BW206" s="4"/>
      <c r="BX206" s="4"/>
      <c r="BY206" s="4"/>
      <c r="BZ206" s="4"/>
      <c r="CA206" s="4"/>
    </row>
    <row r="207" spans="1:79" s="341" customFormat="1" ht="17.100000000000001" customHeight="1" x14ac:dyDescent="0.2">
      <c r="A207" s="541" t="s">
        <v>683</v>
      </c>
      <c r="B207" s="541"/>
      <c r="C207" s="541"/>
      <c r="D207" s="541"/>
      <c r="E207" s="541"/>
      <c r="F207" s="541"/>
      <c r="G207" s="542"/>
      <c r="H207" s="534"/>
      <c r="I207" s="534"/>
      <c r="J207" s="534"/>
      <c r="K207" s="534"/>
      <c r="L207" s="534"/>
      <c r="M207" s="534"/>
      <c r="N207" s="534"/>
      <c r="O207" s="534"/>
      <c r="P207" s="534"/>
      <c r="Q207" s="534"/>
      <c r="R207" s="534"/>
      <c r="S207" s="543"/>
      <c r="X207" s="342" t="s">
        <v>684</v>
      </c>
      <c r="Y207" s="544"/>
      <c r="Z207" s="538"/>
      <c r="AA207" s="538"/>
      <c r="AB207" s="538"/>
      <c r="AC207" s="538"/>
      <c r="AD207" s="539"/>
      <c r="AE207" s="343"/>
      <c r="BL207" s="344"/>
      <c r="BM207" s="344"/>
      <c r="BN207" s="344"/>
      <c r="BO207" s="344"/>
      <c r="BP207" s="344"/>
      <c r="BQ207" s="344"/>
      <c r="BR207" s="344"/>
      <c r="BS207" s="344"/>
      <c r="BT207" s="344"/>
      <c r="BU207" s="344"/>
      <c r="BV207" s="344"/>
      <c r="BW207" s="344"/>
      <c r="BX207" s="344"/>
      <c r="BY207" s="344"/>
      <c r="BZ207" s="344"/>
      <c r="CA207" s="344"/>
    </row>
    <row r="208" spans="1:79" s="330" customFormat="1" ht="3.75" customHeight="1" x14ac:dyDescent="0.2">
      <c r="A208" s="334"/>
      <c r="B208" s="334"/>
      <c r="C208" s="334"/>
      <c r="D208" s="334"/>
      <c r="E208" s="334"/>
      <c r="F208" s="334"/>
      <c r="G208" s="329"/>
      <c r="H208" s="329"/>
      <c r="I208" s="329"/>
      <c r="J208" s="329"/>
      <c r="K208" s="329"/>
      <c r="L208" s="329"/>
      <c r="M208" s="329"/>
      <c r="N208" s="329"/>
      <c r="O208" s="329"/>
      <c r="P208" s="329"/>
      <c r="Q208" s="329"/>
      <c r="R208" s="329"/>
      <c r="S208" s="329"/>
      <c r="X208" s="331"/>
      <c r="Y208" s="332"/>
      <c r="Z208" s="332"/>
      <c r="AA208" s="332"/>
      <c r="AB208" s="332"/>
      <c r="AC208" s="332"/>
      <c r="AD208" s="332"/>
    </row>
    <row r="209" spans="1:30" s="344" customFormat="1" ht="18.75" customHeight="1" x14ac:dyDescent="0.2">
      <c r="A209" s="345" t="s">
        <v>693</v>
      </c>
      <c r="B209" s="334"/>
      <c r="C209" s="334"/>
      <c r="D209" s="334"/>
      <c r="E209" s="795"/>
      <c r="F209" s="795"/>
      <c r="G209" s="795"/>
      <c r="H209" s="795"/>
      <c r="I209" s="795"/>
      <c r="J209" s="795"/>
      <c r="K209" s="795"/>
      <c r="L209" s="795"/>
      <c r="N209" s="794"/>
      <c r="O209" s="794"/>
      <c r="P209" s="794"/>
      <c r="Q209" s="794"/>
      <c r="R209" s="794"/>
      <c r="S209" s="794"/>
      <c r="T209" s="794"/>
      <c r="U209" s="794"/>
      <c r="V209" s="794"/>
      <c r="W209" s="794"/>
      <c r="X209" s="794"/>
      <c r="Y209" s="794"/>
      <c r="Z209" s="794"/>
      <c r="AA209" s="794"/>
      <c r="AB209" s="794"/>
      <c r="AC209" s="794"/>
      <c r="AD209" s="794"/>
    </row>
    <row r="210" spans="1:30" s="330" customFormat="1" x14ac:dyDescent="0.2">
      <c r="A210" s="328"/>
      <c r="B210" s="328"/>
      <c r="C210" s="328"/>
      <c r="D210" s="328"/>
      <c r="E210" s="735" t="s">
        <v>691</v>
      </c>
      <c r="F210" s="735"/>
      <c r="G210" s="735"/>
      <c r="H210" s="735"/>
      <c r="I210" s="735"/>
      <c r="J210" s="735"/>
      <c r="K210" s="735"/>
      <c r="L210" s="735"/>
      <c r="N210" s="735" t="s">
        <v>692</v>
      </c>
      <c r="O210" s="735"/>
      <c r="P210" s="735"/>
      <c r="Q210" s="735"/>
      <c r="R210" s="735"/>
      <c r="S210" s="735"/>
      <c r="T210" s="735"/>
      <c r="U210" s="735"/>
      <c r="V210" s="735"/>
      <c r="W210" s="735"/>
      <c r="X210" s="735"/>
      <c r="Y210" s="735"/>
      <c r="Z210" s="735"/>
      <c r="AA210" s="735"/>
      <c r="AB210" s="735"/>
      <c r="AC210" s="735"/>
      <c r="AD210" s="735"/>
    </row>
    <row r="211" spans="1:30" s="330" customFormat="1" ht="3.75" customHeight="1" x14ac:dyDescent="0.2">
      <c r="A211" s="328"/>
      <c r="B211" s="328"/>
      <c r="C211" s="328"/>
      <c r="D211" s="328"/>
      <c r="E211" s="328"/>
      <c r="F211" s="328"/>
      <c r="G211" s="329"/>
      <c r="H211" s="329"/>
      <c r="I211" s="329"/>
      <c r="J211" s="329"/>
      <c r="K211" s="329"/>
      <c r="L211" s="329"/>
      <c r="M211" s="329"/>
      <c r="N211" s="329"/>
      <c r="O211" s="329"/>
      <c r="P211" s="329"/>
      <c r="Q211" s="329"/>
      <c r="R211" s="329"/>
      <c r="S211" s="329"/>
      <c r="X211" s="331"/>
      <c r="Y211" s="332"/>
      <c r="Z211" s="332"/>
      <c r="AA211" s="332"/>
      <c r="AB211" s="332"/>
      <c r="AC211" s="332"/>
      <c r="AD211" s="332"/>
    </row>
    <row r="212" spans="1:30" s="330" customFormat="1" x14ac:dyDescent="0.2">
      <c r="A212" s="335" t="s">
        <v>758</v>
      </c>
      <c r="B212" s="328"/>
      <c r="C212" s="328"/>
      <c r="D212" s="328"/>
      <c r="E212" s="328"/>
      <c r="F212" s="328"/>
      <c r="G212" s="329"/>
      <c r="H212" s="329"/>
      <c r="I212" s="329"/>
      <c r="J212" s="329"/>
      <c r="K212" s="329"/>
      <c r="L212" s="329"/>
      <c r="M212" s="329"/>
      <c r="N212" s="329"/>
      <c r="O212" s="329"/>
      <c r="P212" s="329"/>
      <c r="Q212" s="329"/>
      <c r="R212" s="329"/>
      <c r="S212" s="329"/>
      <c r="X212" s="331"/>
      <c r="Y212" s="332"/>
      <c r="Z212" s="332"/>
      <c r="AA212" s="332"/>
      <c r="AB212" s="332"/>
      <c r="AC212" s="332"/>
      <c r="AD212" s="332"/>
    </row>
    <row r="213" spans="1:30" s="330" customFormat="1" ht="59.25" customHeight="1" x14ac:dyDescent="0.2">
      <c r="A213" s="796"/>
      <c r="B213" s="797"/>
      <c r="C213" s="797"/>
      <c r="D213" s="797"/>
      <c r="E213" s="797"/>
      <c r="F213" s="797"/>
      <c r="G213" s="797"/>
      <c r="H213" s="797"/>
      <c r="I213" s="797"/>
      <c r="J213" s="797"/>
      <c r="K213" s="797"/>
      <c r="L213" s="797"/>
      <c r="M213" s="797"/>
      <c r="N213" s="797"/>
      <c r="O213" s="797"/>
      <c r="P213" s="797"/>
      <c r="Q213" s="797"/>
      <c r="R213" s="797"/>
      <c r="S213" s="797"/>
      <c r="T213" s="797"/>
      <c r="U213" s="797"/>
      <c r="V213" s="797"/>
      <c r="W213" s="797"/>
      <c r="X213" s="797"/>
      <c r="Y213" s="797"/>
      <c r="Z213" s="797"/>
      <c r="AA213" s="797"/>
      <c r="AB213" s="797"/>
      <c r="AC213" s="797"/>
      <c r="AD213" s="798"/>
    </row>
    <row r="214" spans="1:30" s="330" customFormat="1" ht="3.75" customHeight="1" x14ac:dyDescent="0.2">
      <c r="A214" s="328"/>
      <c r="B214" s="328"/>
      <c r="C214" s="328"/>
      <c r="D214" s="328"/>
      <c r="E214" s="328"/>
      <c r="F214" s="328"/>
      <c r="G214" s="329"/>
      <c r="H214" s="329"/>
      <c r="I214" s="329"/>
      <c r="J214" s="329"/>
      <c r="K214" s="329"/>
      <c r="L214" s="329"/>
      <c r="M214" s="329"/>
      <c r="N214" s="329"/>
      <c r="O214" s="329"/>
      <c r="P214" s="329"/>
      <c r="Q214" s="329"/>
      <c r="R214" s="329"/>
      <c r="S214" s="329"/>
      <c r="X214" s="331"/>
      <c r="Y214" s="332"/>
      <c r="Z214" s="332"/>
      <c r="AA214" s="332"/>
      <c r="AB214" s="332"/>
      <c r="AC214" s="332"/>
      <c r="AD214" s="332"/>
    </row>
    <row r="215" spans="1:30" s="330" customFormat="1" ht="61.5" customHeight="1" x14ac:dyDescent="0.2">
      <c r="A215" s="680" t="s">
        <v>694</v>
      </c>
      <c r="B215" s="680"/>
      <c r="C215" s="680"/>
      <c r="D215" s="680"/>
      <c r="E215" s="680"/>
      <c r="F215" s="680"/>
      <c r="G215" s="799"/>
      <c r="H215" s="800"/>
      <c r="I215" s="800"/>
      <c r="J215" s="800"/>
      <c r="K215" s="800"/>
      <c r="L215" s="800"/>
      <c r="M215" s="800"/>
      <c r="N215" s="800"/>
      <c r="O215" s="800"/>
      <c r="P215" s="800"/>
      <c r="Q215" s="800"/>
      <c r="R215" s="800"/>
      <c r="S215" s="800"/>
      <c r="T215" s="800"/>
      <c r="U215" s="800"/>
      <c r="V215" s="800"/>
      <c r="W215" s="800"/>
      <c r="X215" s="800"/>
      <c r="Y215" s="800"/>
      <c r="Z215" s="800"/>
      <c r="AA215" s="800"/>
      <c r="AB215" s="800"/>
      <c r="AC215" s="800"/>
      <c r="AD215" s="801"/>
    </row>
    <row r="216" spans="1:30" s="330" customFormat="1" x14ac:dyDescent="0.2">
      <c r="A216" s="328"/>
      <c r="B216" s="328"/>
      <c r="C216" s="328"/>
      <c r="D216" s="328"/>
      <c r="E216" s="328"/>
      <c r="F216" s="328"/>
      <c r="G216" s="802"/>
      <c r="H216" s="803"/>
      <c r="I216" s="803"/>
      <c r="J216" s="803"/>
      <c r="K216" s="803"/>
      <c r="L216" s="803"/>
      <c r="M216" s="803"/>
      <c r="N216" s="803"/>
      <c r="O216" s="803"/>
      <c r="P216" s="803"/>
      <c r="Q216" s="803"/>
      <c r="R216" s="803"/>
      <c r="S216" s="803"/>
      <c r="T216" s="803"/>
      <c r="U216" s="803"/>
      <c r="V216" s="803"/>
      <c r="W216" s="803"/>
      <c r="X216" s="803"/>
      <c r="Y216" s="803"/>
      <c r="Z216" s="803"/>
      <c r="AA216" s="803"/>
      <c r="AB216" s="803"/>
      <c r="AC216" s="803"/>
      <c r="AD216" s="804"/>
    </row>
    <row r="217" spans="1:30" s="328" customFormat="1" ht="3.75" customHeight="1" x14ac:dyDescent="0.2">
      <c r="G217" s="55"/>
      <c r="H217" s="55"/>
      <c r="I217" s="55"/>
      <c r="J217" s="55"/>
      <c r="K217" s="55"/>
      <c r="L217" s="55"/>
      <c r="M217" s="55"/>
      <c r="N217" s="55"/>
      <c r="O217" s="55"/>
      <c r="P217" s="55"/>
      <c r="Q217" s="55"/>
      <c r="R217" s="55"/>
      <c r="S217" s="55"/>
      <c r="X217" s="331"/>
      <c r="Y217" s="336"/>
      <c r="Z217" s="336"/>
      <c r="AA217" s="336"/>
      <c r="AB217" s="336"/>
      <c r="AC217" s="336"/>
      <c r="AD217" s="336"/>
    </row>
    <row r="218" spans="1:30" s="334" customFormat="1" ht="17.100000000000001" customHeight="1" x14ac:dyDescent="0.2">
      <c r="A218" s="806" t="s">
        <v>695</v>
      </c>
      <c r="B218" s="806"/>
      <c r="C218" s="806"/>
      <c r="D218" s="806"/>
      <c r="E218" s="806"/>
      <c r="F218" s="806"/>
      <c r="G218" s="806"/>
      <c r="H218" s="337"/>
      <c r="I218" s="337">
        <v>20</v>
      </c>
      <c r="J218" s="340"/>
      <c r="K218" s="337" t="s">
        <v>256</v>
      </c>
      <c r="L218" s="793"/>
      <c r="M218" s="793"/>
      <c r="N218" s="793"/>
      <c r="O218" s="793"/>
      <c r="P218" s="793"/>
      <c r="Q218" s="793"/>
      <c r="R218" s="793"/>
      <c r="S218" s="793"/>
      <c r="T218" s="807" t="s">
        <v>696</v>
      </c>
      <c r="U218" s="807"/>
      <c r="V218" s="807"/>
      <c r="W218" s="807"/>
      <c r="X218" s="808"/>
      <c r="Y218" s="808"/>
      <c r="Z218" s="808"/>
      <c r="AA218" s="808"/>
      <c r="AB218" s="338"/>
      <c r="AC218" s="338"/>
      <c r="AD218" s="338"/>
    </row>
    <row r="219" spans="1:30" s="328" customFormat="1" ht="7.5" customHeight="1" x14ac:dyDescent="0.2">
      <c r="G219" s="55"/>
      <c r="H219" s="55"/>
      <c r="I219" s="55"/>
      <c r="J219" s="55"/>
      <c r="K219" s="55"/>
      <c r="L219" s="55"/>
      <c r="M219" s="55"/>
      <c r="N219" s="55"/>
      <c r="O219" s="55"/>
      <c r="P219" s="55"/>
      <c r="Q219" s="55"/>
      <c r="R219" s="55"/>
      <c r="S219" s="55"/>
      <c r="X219" s="331"/>
      <c r="Y219" s="336"/>
      <c r="Z219" s="336"/>
      <c r="AA219" s="336"/>
      <c r="AB219" s="336"/>
      <c r="AC219" s="336"/>
      <c r="AD219" s="336"/>
    </row>
    <row r="220" spans="1:30" s="328" customFormat="1" ht="11.25" customHeight="1" x14ac:dyDescent="0.2">
      <c r="A220" s="339" t="s">
        <v>757</v>
      </c>
      <c r="G220" s="55"/>
      <c r="H220" s="55"/>
      <c r="I220" s="55"/>
      <c r="J220" s="55"/>
      <c r="K220" s="55"/>
      <c r="L220" s="55"/>
      <c r="M220" s="55"/>
      <c r="N220" s="55"/>
      <c r="O220" s="55"/>
      <c r="P220" s="55"/>
      <c r="Q220" s="55"/>
      <c r="R220" s="55"/>
      <c r="S220" s="55"/>
      <c r="X220" s="331"/>
      <c r="Y220" s="336"/>
      <c r="Z220" s="336"/>
      <c r="AA220" s="336"/>
      <c r="AB220" s="336"/>
      <c r="AC220" s="336"/>
      <c r="AD220" s="336"/>
    </row>
    <row r="221" spans="1:30" s="328" customFormat="1" ht="3.75" customHeight="1" x14ac:dyDescent="0.2">
      <c r="G221" s="55"/>
      <c r="H221" s="55"/>
      <c r="I221" s="55"/>
      <c r="J221" s="55"/>
      <c r="K221" s="55"/>
      <c r="L221" s="55"/>
      <c r="M221" s="55"/>
      <c r="N221" s="55"/>
      <c r="O221" s="55"/>
      <c r="P221" s="55"/>
      <c r="Q221" s="55"/>
      <c r="R221" s="55"/>
      <c r="S221" s="55"/>
      <c r="X221" s="331"/>
      <c r="Y221" s="336"/>
      <c r="Z221" s="336"/>
      <c r="AA221" s="336"/>
      <c r="AB221" s="336"/>
      <c r="AC221" s="336"/>
      <c r="AD221" s="336"/>
    </row>
    <row r="222" spans="1:30" s="328" customFormat="1" ht="39.950000000000003" customHeight="1" x14ac:dyDescent="0.2">
      <c r="A222" s="809"/>
      <c r="B222" s="810"/>
      <c r="C222" s="810"/>
      <c r="D222" s="810"/>
      <c r="E222" s="810"/>
      <c r="F222" s="810"/>
      <c r="G222" s="810"/>
      <c r="H222" s="810"/>
      <c r="I222" s="810"/>
      <c r="J222" s="810"/>
      <c r="K222" s="810"/>
      <c r="L222" s="810"/>
      <c r="M222" s="810"/>
      <c r="N222" s="810"/>
      <c r="O222" s="810"/>
      <c r="P222" s="810"/>
      <c r="Q222" s="810"/>
      <c r="R222" s="810"/>
      <c r="S222" s="810"/>
      <c r="T222" s="810"/>
      <c r="U222" s="810"/>
      <c r="V222" s="810"/>
      <c r="W222" s="810"/>
      <c r="X222" s="810"/>
      <c r="Y222" s="810"/>
      <c r="Z222" s="810"/>
      <c r="AA222" s="810"/>
      <c r="AB222" s="810"/>
      <c r="AC222" s="810"/>
      <c r="AD222" s="811"/>
    </row>
    <row r="223" spans="1:30" s="328" customFormat="1" ht="3.75" customHeight="1" x14ac:dyDescent="0.2">
      <c r="G223" s="55"/>
      <c r="H223" s="55"/>
      <c r="I223" s="55"/>
      <c r="J223" s="55"/>
      <c r="K223" s="55"/>
      <c r="L223" s="55"/>
      <c r="M223" s="55"/>
      <c r="N223" s="55"/>
      <c r="O223" s="55"/>
      <c r="P223" s="55"/>
      <c r="Q223" s="55"/>
      <c r="R223" s="55"/>
      <c r="S223" s="55"/>
      <c r="X223" s="331"/>
      <c r="Y223" s="336"/>
      <c r="Z223" s="336"/>
      <c r="AA223" s="336"/>
      <c r="AB223" s="336"/>
      <c r="AC223" s="336"/>
      <c r="AD223" s="336"/>
    </row>
    <row r="224" spans="1:30" s="330" customFormat="1" ht="17.100000000000001" customHeight="1" x14ac:dyDescent="0.2">
      <c r="A224" s="328" t="s">
        <v>697</v>
      </c>
      <c r="B224" s="328"/>
      <c r="C224" s="328"/>
      <c r="D224" s="328"/>
      <c r="E224" s="328"/>
      <c r="F224" s="328"/>
      <c r="G224" s="329"/>
      <c r="H224" s="329"/>
      <c r="I224" s="329"/>
      <c r="J224" s="329"/>
      <c r="K224" s="329"/>
      <c r="L224" s="329"/>
      <c r="M224" s="329"/>
      <c r="N224" s="793"/>
      <c r="O224" s="793"/>
      <c r="P224" s="793"/>
      <c r="Q224" s="793"/>
      <c r="R224" s="793"/>
      <c r="S224" s="793"/>
      <c r="T224" s="793"/>
      <c r="U224" s="793"/>
      <c r="V224" s="793"/>
      <c r="W224" s="793"/>
      <c r="X224" s="793"/>
      <c r="Y224" s="793"/>
      <c r="Z224" s="793"/>
      <c r="AA224" s="793"/>
      <c r="AB224" s="793"/>
      <c r="AC224" s="793"/>
      <c r="AD224" s="793"/>
    </row>
    <row r="225" spans="1:30" s="330" customFormat="1" ht="11.25" customHeight="1" x14ac:dyDescent="0.2">
      <c r="A225" s="328"/>
      <c r="B225" s="328"/>
      <c r="C225" s="328"/>
      <c r="D225" s="328"/>
      <c r="E225" s="328"/>
      <c r="F225" s="328"/>
      <c r="G225" s="329"/>
      <c r="H225" s="329"/>
      <c r="I225" s="329"/>
      <c r="J225" s="329"/>
      <c r="K225" s="329"/>
      <c r="L225" s="329"/>
      <c r="M225" s="329"/>
      <c r="N225" s="805" t="s">
        <v>698</v>
      </c>
      <c r="O225" s="805"/>
      <c r="P225" s="805"/>
      <c r="Q225" s="805"/>
      <c r="R225" s="805"/>
      <c r="S225" s="805"/>
      <c r="T225" s="805"/>
      <c r="U225" s="805"/>
      <c r="V225" s="805"/>
      <c r="W225" s="805"/>
      <c r="X225" s="805"/>
      <c r="Y225" s="805"/>
      <c r="Z225" s="805"/>
      <c r="AA225" s="805"/>
      <c r="AB225" s="805"/>
      <c r="AC225" s="805"/>
      <c r="AD225" s="805"/>
    </row>
    <row r="226" spans="1:30" s="330" customFormat="1" ht="3.75" customHeight="1" x14ac:dyDescent="0.2">
      <c r="A226" s="328"/>
      <c r="B226" s="328"/>
      <c r="C226" s="328"/>
      <c r="D226" s="328"/>
      <c r="E226" s="328"/>
      <c r="F226" s="328"/>
      <c r="G226" s="329"/>
      <c r="H226" s="329"/>
      <c r="I226" s="329"/>
      <c r="J226" s="329"/>
      <c r="K226" s="329"/>
      <c r="L226" s="329"/>
      <c r="M226" s="329"/>
      <c r="N226" s="55"/>
      <c r="O226" s="55"/>
      <c r="P226" s="55"/>
      <c r="Q226" s="55"/>
      <c r="R226" s="55"/>
      <c r="S226" s="55"/>
      <c r="T226" s="328"/>
      <c r="U226" s="328"/>
      <c r="V226" s="328"/>
      <c r="W226" s="328"/>
      <c r="X226" s="331"/>
      <c r="Y226" s="336"/>
      <c r="Z226" s="336"/>
      <c r="AA226" s="336"/>
      <c r="AB226" s="336"/>
      <c r="AC226" s="336"/>
      <c r="AD226" s="336"/>
    </row>
    <row r="227" spans="1:30" s="330" customFormat="1" ht="17.100000000000001" customHeight="1" x14ac:dyDescent="0.2">
      <c r="A227" s="806" t="s">
        <v>699</v>
      </c>
      <c r="B227" s="806"/>
      <c r="C227" s="806"/>
      <c r="D227" s="806"/>
      <c r="E227" s="806"/>
      <c r="F227" s="806"/>
      <c r="G227" s="806"/>
      <c r="H227" s="337"/>
      <c r="I227" s="337">
        <v>20</v>
      </c>
      <c r="J227" s="340"/>
      <c r="K227" s="337" t="s">
        <v>256</v>
      </c>
      <c r="L227" s="793"/>
      <c r="M227" s="793"/>
      <c r="N227" s="793"/>
      <c r="O227" s="793"/>
      <c r="P227" s="793"/>
      <c r="Q227" s="793"/>
      <c r="R227" s="793"/>
      <c r="S227" s="793"/>
      <c r="T227" s="807" t="s">
        <v>696</v>
      </c>
      <c r="U227" s="807"/>
      <c r="V227" s="807"/>
      <c r="W227" s="807"/>
      <c r="X227" s="808"/>
      <c r="Y227" s="808"/>
      <c r="Z227" s="808"/>
      <c r="AA227" s="808"/>
      <c r="AB227" s="338"/>
      <c r="AC227" s="338"/>
      <c r="AD227" s="338"/>
    </row>
    <row r="228" spans="1:30" s="4" customFormat="1" x14ac:dyDescent="0.2"/>
    <row r="229" spans="1:30" x14ac:dyDescent="0.2"/>
    <row r="230" spans="1:30" x14ac:dyDescent="0.2"/>
    <row r="231" spans="1:30" x14ac:dyDescent="0.2"/>
    <row r="232" spans="1:30" x14ac:dyDescent="0.2"/>
  </sheetData>
  <sheetProtection password="CB13" sheet="1" selectLockedCells="1"/>
  <mergeCells count="429">
    <mergeCell ref="N225:AD225"/>
    <mergeCell ref="A227:G227"/>
    <mergeCell ref="L227:S227"/>
    <mergeCell ref="T227:W227"/>
    <mergeCell ref="X227:AA227"/>
    <mergeCell ref="A218:G218"/>
    <mergeCell ref="L218:S218"/>
    <mergeCell ref="T218:W218"/>
    <mergeCell ref="X218:AA218"/>
    <mergeCell ref="A222:AD222"/>
    <mergeCell ref="N224:AD224"/>
    <mergeCell ref="N210:AD210"/>
    <mergeCell ref="E210:L210"/>
    <mergeCell ref="N209:AD209"/>
    <mergeCell ref="E209:L209"/>
    <mergeCell ref="A213:AD213"/>
    <mergeCell ref="A215:F215"/>
    <mergeCell ref="G215:AD216"/>
    <mergeCell ref="A70:AD70"/>
    <mergeCell ref="V96:X96"/>
    <mergeCell ref="N96:P96"/>
    <mergeCell ref="Q98:S98"/>
    <mergeCell ref="T98:U98"/>
    <mergeCell ref="Y98:AD98"/>
    <mergeCell ref="N98:P98"/>
    <mergeCell ref="G98:J98"/>
    <mergeCell ref="A91:I91"/>
    <mergeCell ref="AA91:AD91"/>
    <mergeCell ref="A100:F100"/>
    <mergeCell ref="G100:J100"/>
    <mergeCell ref="K100:M100"/>
    <mergeCell ref="N100:P100"/>
    <mergeCell ref="Q100:S100"/>
    <mergeCell ref="T100:U100"/>
    <mergeCell ref="V100:X100"/>
    <mergeCell ref="Y100:AD100"/>
    <mergeCell ref="A99:F99"/>
    <mergeCell ref="G99:J99"/>
    <mergeCell ref="K99:M99"/>
    <mergeCell ref="N99:P99"/>
    <mergeCell ref="Q99:S99"/>
    <mergeCell ref="T99:U99"/>
    <mergeCell ref="V99:X99"/>
    <mergeCell ref="Y99:AD99"/>
    <mergeCell ref="AA103:AD103"/>
    <mergeCell ref="A104:I104"/>
    <mergeCell ref="U104:Z104"/>
    <mergeCell ref="AA104:AD104"/>
    <mergeCell ref="Q104:T104"/>
    <mergeCell ref="J104:P104"/>
    <mergeCell ref="A103:I103"/>
    <mergeCell ref="U103:Z103"/>
    <mergeCell ref="Q103:T103"/>
    <mergeCell ref="J103:P103"/>
    <mergeCell ref="U106:Z106"/>
    <mergeCell ref="AA106:AD106"/>
    <mergeCell ref="Q106:T106"/>
    <mergeCell ref="J106:P106"/>
    <mergeCell ref="A105:I105"/>
    <mergeCell ref="U105:Z105"/>
    <mergeCell ref="Q105:T105"/>
    <mergeCell ref="J105:P105"/>
    <mergeCell ref="G96:J96"/>
    <mergeCell ref="A97:F97"/>
    <mergeCell ref="G97:J97"/>
    <mergeCell ref="K97:M97"/>
    <mergeCell ref="N97:P97"/>
    <mergeCell ref="K96:M96"/>
    <mergeCell ref="A90:I90"/>
    <mergeCell ref="U90:Z90"/>
    <mergeCell ref="Y97:AD97"/>
    <mergeCell ref="A96:F96"/>
    <mergeCell ref="AA90:AD90"/>
    <mergeCell ref="J90:N90"/>
    <mergeCell ref="J91:N91"/>
    <mergeCell ref="O90:T90"/>
    <mergeCell ref="O91:T91"/>
    <mergeCell ref="V97:X97"/>
    <mergeCell ref="A107:I107"/>
    <mergeCell ref="U107:Z107"/>
    <mergeCell ref="AA107:AD107"/>
    <mergeCell ref="Q107:T107"/>
    <mergeCell ref="J107:P107"/>
    <mergeCell ref="A98:F98"/>
    <mergeCell ref="V98:X98"/>
    <mergeCell ref="K98:M98"/>
    <mergeCell ref="AA105:AD105"/>
    <mergeCell ref="A106:I106"/>
    <mergeCell ref="O92:T92"/>
    <mergeCell ref="Q97:S97"/>
    <mergeCell ref="T97:U97"/>
    <mergeCell ref="U92:Z92"/>
    <mergeCell ref="A94:AD94"/>
    <mergeCell ref="A92:I92"/>
    <mergeCell ref="Y96:AD96"/>
    <mergeCell ref="J92:N92"/>
    <mergeCell ref="Q96:S96"/>
    <mergeCell ref="T96:U96"/>
    <mergeCell ref="U91:Z91"/>
    <mergeCell ref="P172:W172"/>
    <mergeCell ref="A172:N172"/>
    <mergeCell ref="A153:L153"/>
    <mergeCell ref="M153:P153"/>
    <mergeCell ref="Q153:T153"/>
    <mergeCell ref="A154:L154"/>
    <mergeCell ref="M154:P154"/>
    <mergeCell ref="X155:AD155"/>
    <mergeCell ref="A161:AD161"/>
    <mergeCell ref="A176:AD176"/>
    <mergeCell ref="A177:AD177"/>
    <mergeCell ref="A173:N173"/>
    <mergeCell ref="A89:I89"/>
    <mergeCell ref="AA89:AD89"/>
    <mergeCell ref="O88:T88"/>
    <mergeCell ref="O89:T89"/>
    <mergeCell ref="A88:I88"/>
    <mergeCell ref="J88:N88"/>
    <mergeCell ref="J89:N89"/>
    <mergeCell ref="T73:W73"/>
    <mergeCell ref="T74:W74"/>
    <mergeCell ref="T75:W75"/>
    <mergeCell ref="A113:J115"/>
    <mergeCell ref="K113:AD115"/>
    <mergeCell ref="AA92:AD92"/>
    <mergeCell ref="U88:Z88"/>
    <mergeCell ref="U89:Z89"/>
    <mergeCell ref="A76:I76"/>
    <mergeCell ref="AA88:AD88"/>
    <mergeCell ref="A78:AD78"/>
    <mergeCell ref="AA76:AD76"/>
    <mergeCell ref="X76:Z76"/>
    <mergeCell ref="J76:O76"/>
    <mergeCell ref="P76:S76"/>
    <mergeCell ref="T76:W76"/>
    <mergeCell ref="X75:Z75"/>
    <mergeCell ref="J72:O72"/>
    <mergeCell ref="J73:O73"/>
    <mergeCell ref="J74:O74"/>
    <mergeCell ref="J75:O75"/>
    <mergeCell ref="X72:Z72"/>
    <mergeCell ref="X73:Z73"/>
    <mergeCell ref="X74:Z74"/>
    <mergeCell ref="T72:W72"/>
    <mergeCell ref="P75:S75"/>
    <mergeCell ref="AA72:AD72"/>
    <mergeCell ref="AA73:AD73"/>
    <mergeCell ref="AA74:AD74"/>
    <mergeCell ref="AA75:AD75"/>
    <mergeCell ref="A75:I75"/>
    <mergeCell ref="A74:I74"/>
    <mergeCell ref="A73:I73"/>
    <mergeCell ref="P72:S72"/>
    <mergeCell ref="P73:S73"/>
    <mergeCell ref="P74:S74"/>
    <mergeCell ref="A72:I72"/>
    <mergeCell ref="A68:I68"/>
    <mergeCell ref="J68:P68"/>
    <mergeCell ref="Q68:S68"/>
    <mergeCell ref="A62:AD62"/>
    <mergeCell ref="J66:P66"/>
    <mergeCell ref="Q66:S66"/>
    <mergeCell ref="T68:Z68"/>
    <mergeCell ref="AA66:AD66"/>
    <mergeCell ref="AA67:AD67"/>
    <mergeCell ref="AA68:AD68"/>
    <mergeCell ref="AA65:AD65"/>
    <mergeCell ref="J57:P57"/>
    <mergeCell ref="J58:P58"/>
    <mergeCell ref="Q57:V57"/>
    <mergeCell ref="Q58:V58"/>
    <mergeCell ref="W61:AD61"/>
    <mergeCell ref="Q65:S65"/>
    <mergeCell ref="W60:AD60"/>
    <mergeCell ref="T65:Z65"/>
    <mergeCell ref="A59:I59"/>
    <mergeCell ref="J59:P59"/>
    <mergeCell ref="Q59:V59"/>
    <mergeCell ref="W59:AD59"/>
    <mergeCell ref="A67:I67"/>
    <mergeCell ref="J67:P67"/>
    <mergeCell ref="Q67:S67"/>
    <mergeCell ref="Q61:V61"/>
    <mergeCell ref="T66:Z66"/>
    <mergeCell ref="T67:Z67"/>
    <mergeCell ref="A61:I61"/>
    <mergeCell ref="J61:P61"/>
    <mergeCell ref="A57:I57"/>
    <mergeCell ref="W57:AD57"/>
    <mergeCell ref="A66:I66"/>
    <mergeCell ref="A58:I58"/>
    <mergeCell ref="W58:AD58"/>
    <mergeCell ref="A65:I65"/>
    <mergeCell ref="J65:P65"/>
    <mergeCell ref="Q60:V60"/>
    <mergeCell ref="J56:P56"/>
    <mergeCell ref="V49:AD49"/>
    <mergeCell ref="A51:H51"/>
    <mergeCell ref="I51:O51"/>
    <mergeCell ref="V51:AD51"/>
    <mergeCell ref="A49:H49"/>
    <mergeCell ref="I49:O49"/>
    <mergeCell ref="A47:H47"/>
    <mergeCell ref="I47:AD47"/>
    <mergeCell ref="A207:F207"/>
    <mergeCell ref="G207:S207"/>
    <mergeCell ref="Y207:AD207"/>
    <mergeCell ref="A205:AD205"/>
    <mergeCell ref="A53:AD53"/>
    <mergeCell ref="A56:I56"/>
    <mergeCell ref="W56:AD56"/>
    <mergeCell ref="Q56:V56"/>
    <mergeCell ref="P192:AD192"/>
    <mergeCell ref="U193:AD193"/>
    <mergeCell ref="U194:AD194"/>
    <mergeCell ref="E197:N197"/>
    <mergeCell ref="U195:AD195"/>
    <mergeCell ref="U196:AD196"/>
    <mergeCell ref="U197:AD197"/>
    <mergeCell ref="P197:T199"/>
    <mergeCell ref="E195:N195"/>
    <mergeCell ref="E196:N196"/>
    <mergeCell ref="A183:H183"/>
    <mergeCell ref="A181:H181"/>
    <mergeCell ref="I183:AD183"/>
    <mergeCell ref="I181:S181"/>
    <mergeCell ref="P173:W173"/>
    <mergeCell ref="Y172:AD172"/>
    <mergeCell ref="Y173:AD173"/>
    <mergeCell ref="A179:L179"/>
    <mergeCell ref="M179:AD179"/>
    <mergeCell ref="A175:AD175"/>
    <mergeCell ref="A157:F159"/>
    <mergeCell ref="G157:AD159"/>
    <mergeCell ref="U155:W155"/>
    <mergeCell ref="A155:L155"/>
    <mergeCell ref="M155:P155"/>
    <mergeCell ref="Q155:T155"/>
    <mergeCell ref="X154:AD154"/>
    <mergeCell ref="A152:L152"/>
    <mergeCell ref="M152:P152"/>
    <mergeCell ref="Q152:T152"/>
    <mergeCell ref="U152:W152"/>
    <mergeCell ref="U153:W153"/>
    <mergeCell ref="X152:AD152"/>
    <mergeCell ref="X153:AD153"/>
    <mergeCell ref="U154:W154"/>
    <mergeCell ref="Q154:T154"/>
    <mergeCell ref="A149:AD149"/>
    <mergeCell ref="Q151:T151"/>
    <mergeCell ref="M151:P151"/>
    <mergeCell ref="A151:L151"/>
    <mergeCell ref="U151:W151"/>
    <mergeCell ref="X151:AD151"/>
    <mergeCell ref="A145:E147"/>
    <mergeCell ref="F145:AD147"/>
    <mergeCell ref="A139:M139"/>
    <mergeCell ref="N139:Q139"/>
    <mergeCell ref="R139:U139"/>
    <mergeCell ref="V139:Y139"/>
    <mergeCell ref="Z139:AD139"/>
    <mergeCell ref="A141:E143"/>
    <mergeCell ref="F141:AD143"/>
    <mergeCell ref="Z133:AD133"/>
    <mergeCell ref="Z134:AD134"/>
    <mergeCell ref="Z135:AD135"/>
    <mergeCell ref="Z136:AD136"/>
    <mergeCell ref="Z137:AD137"/>
    <mergeCell ref="Z138:AD138"/>
    <mergeCell ref="A138:M138"/>
    <mergeCell ref="N138:Q138"/>
    <mergeCell ref="R138:U138"/>
    <mergeCell ref="V138:Y138"/>
    <mergeCell ref="A137:M137"/>
    <mergeCell ref="N137:Q137"/>
    <mergeCell ref="R137:U137"/>
    <mergeCell ref="V137:Y137"/>
    <mergeCell ref="A135:M135"/>
    <mergeCell ref="N135:Q135"/>
    <mergeCell ref="R135:U135"/>
    <mergeCell ref="V135:Y135"/>
    <mergeCell ref="A136:M136"/>
    <mergeCell ref="N136:Q136"/>
    <mergeCell ref="R136:U136"/>
    <mergeCell ref="V136:Y136"/>
    <mergeCell ref="N133:Q133"/>
    <mergeCell ref="R133:U133"/>
    <mergeCell ref="V133:Y133"/>
    <mergeCell ref="A134:M134"/>
    <mergeCell ref="N134:Q134"/>
    <mergeCell ref="R134:U134"/>
    <mergeCell ref="V134:Y134"/>
    <mergeCell ref="A133:M133"/>
    <mergeCell ref="N132:Q132"/>
    <mergeCell ref="R132:U132"/>
    <mergeCell ref="V132:Y132"/>
    <mergeCell ref="Z132:AD132"/>
    <mergeCell ref="N128:Q128"/>
    <mergeCell ref="R128:U128"/>
    <mergeCell ref="Z130:AD130"/>
    <mergeCell ref="Z131:AD131"/>
    <mergeCell ref="V128:Y128"/>
    <mergeCell ref="Z128:AD128"/>
    <mergeCell ref="V129:Y129"/>
    <mergeCell ref="Z129:AD129"/>
    <mergeCell ref="R130:U130"/>
    <mergeCell ref="A131:M131"/>
    <mergeCell ref="N131:Q131"/>
    <mergeCell ref="R131:U131"/>
    <mergeCell ref="V131:Y131"/>
    <mergeCell ref="V130:Y130"/>
    <mergeCell ref="Z125:AD125"/>
    <mergeCell ref="A130:M130"/>
    <mergeCell ref="N130:Q130"/>
    <mergeCell ref="N126:Q126"/>
    <mergeCell ref="R126:U126"/>
    <mergeCell ref="A129:M129"/>
    <mergeCell ref="N129:Q129"/>
    <mergeCell ref="R129:U129"/>
    <mergeCell ref="A128:M128"/>
    <mergeCell ref="A127:M127"/>
    <mergeCell ref="R127:U127"/>
    <mergeCell ref="V127:Y127"/>
    <mergeCell ref="Z127:AD127"/>
    <mergeCell ref="A126:M126"/>
    <mergeCell ref="V126:Y126"/>
    <mergeCell ref="Z126:AD126"/>
    <mergeCell ref="N127:Q127"/>
    <mergeCell ref="A123:M123"/>
    <mergeCell ref="V124:Y124"/>
    <mergeCell ref="Z124:AD124"/>
    <mergeCell ref="A124:M124"/>
    <mergeCell ref="N124:Q124"/>
    <mergeCell ref="R124:U124"/>
    <mergeCell ref="A83:F83"/>
    <mergeCell ref="G83:J83"/>
    <mergeCell ref="K83:P83"/>
    <mergeCell ref="A132:M132"/>
    <mergeCell ref="A117:AD117"/>
    <mergeCell ref="F119:AD121"/>
    <mergeCell ref="A119:E121"/>
    <mergeCell ref="Z123:AD123"/>
    <mergeCell ref="V123:Y123"/>
    <mergeCell ref="R123:U123"/>
    <mergeCell ref="A84:F84"/>
    <mergeCell ref="G84:J84"/>
    <mergeCell ref="K84:P84"/>
    <mergeCell ref="Q84:T84"/>
    <mergeCell ref="U84:Z84"/>
    <mergeCell ref="AA84:AD84"/>
    <mergeCell ref="Q83:T83"/>
    <mergeCell ref="Q81:T81"/>
    <mergeCell ref="U81:Z81"/>
    <mergeCell ref="U83:Z83"/>
    <mergeCell ref="AA83:AD83"/>
    <mergeCell ref="Q82:T82"/>
    <mergeCell ref="U82:Z82"/>
    <mergeCell ref="AA82:AD82"/>
    <mergeCell ref="V125:Y125"/>
    <mergeCell ref="N123:Q123"/>
    <mergeCell ref="A81:F81"/>
    <mergeCell ref="G81:J81"/>
    <mergeCell ref="U80:Z80"/>
    <mergeCell ref="AA81:AD81"/>
    <mergeCell ref="A82:F82"/>
    <mergeCell ref="G82:J82"/>
    <mergeCell ref="K82:P82"/>
    <mergeCell ref="K81:P81"/>
    <mergeCell ref="E193:N193"/>
    <mergeCell ref="E194:N194"/>
    <mergeCell ref="A185:H185"/>
    <mergeCell ref="I185:P185"/>
    <mergeCell ref="V185:AD185"/>
    <mergeCell ref="A109:J111"/>
    <mergeCell ref="K109:AD111"/>
    <mergeCell ref="A125:M125"/>
    <mergeCell ref="N125:Q125"/>
    <mergeCell ref="R125:U125"/>
    <mergeCell ref="A45:I45"/>
    <mergeCell ref="J45:AD45"/>
    <mergeCell ref="U203:AD203"/>
    <mergeCell ref="U200:AD200"/>
    <mergeCell ref="U201:AD201"/>
    <mergeCell ref="A187:H187"/>
    <mergeCell ref="I187:P187"/>
    <mergeCell ref="V187:AD187"/>
    <mergeCell ref="E203:N203"/>
    <mergeCell ref="A190:AD190"/>
    <mergeCell ref="A41:H41"/>
    <mergeCell ref="J43:O43"/>
    <mergeCell ref="A43:I43"/>
    <mergeCell ref="A39:H39"/>
    <mergeCell ref="Y39:AD39"/>
    <mergeCell ref="I39:T39"/>
    <mergeCell ref="A37:D37"/>
    <mergeCell ref="AA80:AD80"/>
    <mergeCell ref="Q80:T80"/>
    <mergeCell ref="G80:J80"/>
    <mergeCell ref="A80:F80"/>
    <mergeCell ref="K80:P80"/>
    <mergeCell ref="I41:O41"/>
    <mergeCell ref="V41:AD41"/>
    <mergeCell ref="A60:I60"/>
    <mergeCell ref="J60:P60"/>
    <mergeCell ref="I31:K31"/>
    <mergeCell ref="A27:H27"/>
    <mergeCell ref="A29:H29"/>
    <mergeCell ref="I27:P27"/>
    <mergeCell ref="I21:K21"/>
    <mergeCell ref="A21:H21"/>
    <mergeCell ref="A24:H24"/>
    <mergeCell ref="Q21:AA21"/>
    <mergeCell ref="N23:R25"/>
    <mergeCell ref="AB21:AD21"/>
    <mergeCell ref="A13:D13"/>
    <mergeCell ref="E13:Q13"/>
    <mergeCell ref="A17:AD17"/>
    <mergeCell ref="A19:H19"/>
    <mergeCell ref="I19:AD19"/>
    <mergeCell ref="A15:AD15"/>
    <mergeCell ref="E37:AD37"/>
    <mergeCell ref="T23:W25"/>
    <mergeCell ref="AC31:AD31"/>
    <mergeCell ref="A33:H33"/>
    <mergeCell ref="I33:AD33"/>
    <mergeCell ref="A35:AD35"/>
    <mergeCell ref="Y23:AB25"/>
    <mergeCell ref="A31:H31"/>
    <mergeCell ref="I29:AD29"/>
    <mergeCell ref="Z27:AA27"/>
  </mergeCells>
  <phoneticPr fontId="2" type="noConversion"/>
  <dataValidations count="1">
    <dataValidation type="list" allowBlank="1" showInputMessage="1" showErrorMessage="1" sqref="AB21:AD21">
      <formula1>$AF$21:$BJ$21</formula1>
    </dataValidation>
  </dataValidations>
  <pageMargins left="0.74803149606299213" right="0.35433070866141736" top="0.59055118110236227" bottom="0.59055118110236227" header="0.31496062992125984" footer="0.51181102362204722"/>
  <pageSetup paperSize="9" fitToWidth="0" orientation="portrait" r:id="rId1"/>
  <headerFooter alignWithMargins="0">
    <oddHeader>&amp;RForma J-PVS-1.1</oddHeader>
  </headerFooter>
  <rowBreaks count="2" manualBreakCount="2">
    <brk id="77" max="16383" man="1"/>
    <brk id="14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autoPageBreaks="0" fitToPage="1"/>
  </sheetPr>
  <dimension ref="A1:I25"/>
  <sheetViews>
    <sheetView showGridLines="0" showRowColHeaders="0" showOutlineSymbols="0" workbookViewId="0">
      <selection activeCell="B10" sqref="B10:I10"/>
    </sheetView>
  </sheetViews>
  <sheetFormatPr defaultRowHeight="12.75" x14ac:dyDescent="0.2"/>
  <cols>
    <col min="1" max="1" width="14.1640625" customWidth="1"/>
    <col min="2" max="9" width="10.33203125" customWidth="1"/>
  </cols>
  <sheetData>
    <row r="1" spans="1:9" ht="15.75" x14ac:dyDescent="0.25">
      <c r="A1" s="11" t="s">
        <v>378</v>
      </c>
    </row>
    <row r="2" spans="1:9" x14ac:dyDescent="0.2">
      <c r="A2" s="9" t="s">
        <v>379</v>
      </c>
      <c r="F2" s="12" t="s">
        <v>68</v>
      </c>
      <c r="G2" s="813"/>
      <c r="H2" s="813"/>
      <c r="I2" s="813"/>
    </row>
    <row r="4" spans="1:9" x14ac:dyDescent="0.2">
      <c r="F4" s="12" t="s">
        <v>69</v>
      </c>
      <c r="G4" s="813"/>
      <c r="H4" s="813"/>
      <c r="I4" s="813"/>
    </row>
    <row r="5" spans="1:9" ht="15.75" x14ac:dyDescent="0.25">
      <c r="A5" s="10" t="s">
        <v>189</v>
      </c>
    </row>
    <row r="7" spans="1:9" x14ac:dyDescent="0.2">
      <c r="A7" s="75" t="s">
        <v>64</v>
      </c>
      <c r="B7" s="814" t="s">
        <v>67</v>
      </c>
      <c r="C7" s="814"/>
      <c r="D7" s="814"/>
      <c r="E7" s="814"/>
      <c r="F7" s="814"/>
      <c r="G7" s="814"/>
      <c r="H7" s="814"/>
      <c r="I7" s="814"/>
    </row>
    <row r="8" spans="1:9" ht="33" customHeight="1" x14ac:dyDescent="0.2">
      <c r="A8" s="76"/>
      <c r="B8" s="815"/>
      <c r="C8" s="816"/>
      <c r="D8" s="816"/>
      <c r="E8" s="816"/>
      <c r="F8" s="816"/>
      <c r="G8" s="816"/>
      <c r="H8" s="816"/>
      <c r="I8" s="817"/>
    </row>
    <row r="9" spans="1:9" ht="29.25" customHeight="1" x14ac:dyDescent="0.2">
      <c r="A9" s="76"/>
      <c r="B9" s="812"/>
      <c r="C9" s="812"/>
      <c r="D9" s="812"/>
      <c r="E9" s="812"/>
      <c r="F9" s="812"/>
      <c r="G9" s="812"/>
      <c r="H9" s="812"/>
      <c r="I9" s="812"/>
    </row>
    <row r="10" spans="1:9" ht="29.25" customHeight="1" x14ac:dyDescent="0.2">
      <c r="A10" s="76"/>
      <c r="B10" s="812"/>
      <c r="C10" s="812"/>
      <c r="D10" s="812"/>
      <c r="E10" s="812"/>
      <c r="F10" s="812"/>
      <c r="G10" s="812"/>
      <c r="H10" s="812"/>
      <c r="I10" s="812"/>
    </row>
    <row r="11" spans="1:9" ht="29.25" customHeight="1" x14ac:dyDescent="0.2">
      <c r="A11" s="76"/>
      <c r="B11" s="812"/>
      <c r="C11" s="812"/>
      <c r="D11" s="812"/>
      <c r="E11" s="812"/>
      <c r="F11" s="812"/>
      <c r="G11" s="812"/>
      <c r="H11" s="812"/>
      <c r="I11" s="812"/>
    </row>
    <row r="12" spans="1:9" ht="29.25" customHeight="1" x14ac:dyDescent="0.2">
      <c r="A12" s="76"/>
      <c r="B12" s="812"/>
      <c r="C12" s="812"/>
      <c r="D12" s="812"/>
      <c r="E12" s="812"/>
      <c r="F12" s="812"/>
      <c r="G12" s="812"/>
      <c r="H12" s="812"/>
      <c r="I12" s="812"/>
    </row>
    <row r="13" spans="1:9" ht="29.25" customHeight="1" x14ac:dyDescent="0.2">
      <c r="A13" s="76"/>
      <c r="B13" s="812"/>
      <c r="C13" s="812"/>
      <c r="D13" s="812"/>
      <c r="E13" s="812"/>
      <c r="F13" s="812"/>
      <c r="G13" s="812"/>
      <c r="H13" s="812"/>
      <c r="I13" s="812"/>
    </row>
    <row r="14" spans="1:9" ht="29.25" customHeight="1" x14ac:dyDescent="0.2">
      <c r="A14" s="76"/>
      <c r="B14" s="812"/>
      <c r="C14" s="812"/>
      <c r="D14" s="812"/>
      <c r="E14" s="812"/>
      <c r="F14" s="812"/>
      <c r="G14" s="812"/>
      <c r="H14" s="812"/>
      <c r="I14" s="812"/>
    </row>
    <row r="15" spans="1:9" ht="29.25" customHeight="1" x14ac:dyDescent="0.2">
      <c r="A15" s="76"/>
      <c r="B15" s="812"/>
      <c r="C15" s="812"/>
      <c r="D15" s="812"/>
      <c r="E15" s="812"/>
      <c r="F15" s="812"/>
      <c r="G15" s="812"/>
      <c r="H15" s="812"/>
      <c r="I15" s="812"/>
    </row>
    <row r="16" spans="1:9" ht="29.25" customHeight="1" x14ac:dyDescent="0.2">
      <c r="A16" s="76"/>
      <c r="B16" s="812"/>
      <c r="C16" s="812"/>
      <c r="D16" s="812"/>
      <c r="E16" s="812"/>
      <c r="F16" s="812"/>
      <c r="G16" s="812"/>
      <c r="H16" s="812"/>
      <c r="I16" s="812"/>
    </row>
    <row r="17" spans="1:9" ht="29.25" customHeight="1" x14ac:dyDescent="0.2">
      <c r="A17" s="76"/>
      <c r="B17" s="812"/>
      <c r="C17" s="812"/>
      <c r="D17" s="812"/>
      <c r="E17" s="812"/>
      <c r="F17" s="812"/>
      <c r="G17" s="812"/>
      <c r="H17" s="812"/>
      <c r="I17" s="812"/>
    </row>
    <row r="18" spans="1:9" ht="29.25" customHeight="1" x14ac:dyDescent="0.2">
      <c r="A18" s="76"/>
      <c r="B18" s="812"/>
      <c r="C18" s="812"/>
      <c r="D18" s="812"/>
      <c r="E18" s="812"/>
      <c r="F18" s="812"/>
      <c r="G18" s="812"/>
      <c r="H18" s="812"/>
      <c r="I18" s="812"/>
    </row>
    <row r="19" spans="1:9" ht="29.25" customHeight="1" x14ac:dyDescent="0.2">
      <c r="A19" s="76"/>
      <c r="B19" s="812"/>
      <c r="C19" s="812"/>
      <c r="D19" s="812"/>
      <c r="E19" s="812"/>
      <c r="F19" s="812"/>
      <c r="G19" s="812"/>
      <c r="H19" s="812"/>
      <c r="I19" s="812"/>
    </row>
    <row r="20" spans="1:9" ht="29.25" customHeight="1" x14ac:dyDescent="0.2">
      <c r="A20" s="76"/>
      <c r="B20" s="812"/>
      <c r="C20" s="812"/>
      <c r="D20" s="812"/>
      <c r="E20" s="812"/>
      <c r="F20" s="812"/>
      <c r="G20" s="812"/>
      <c r="H20" s="812"/>
      <c r="I20" s="812"/>
    </row>
    <row r="21" spans="1:9" ht="29.25" customHeight="1" x14ac:dyDescent="0.2">
      <c r="A21" s="76"/>
      <c r="B21" s="812"/>
      <c r="C21" s="812"/>
      <c r="D21" s="812"/>
      <c r="E21" s="812"/>
      <c r="F21" s="812"/>
      <c r="G21" s="812"/>
      <c r="H21" s="812"/>
      <c r="I21" s="812"/>
    </row>
    <row r="22" spans="1:9" ht="29.25" customHeight="1" x14ac:dyDescent="0.2">
      <c r="A22" s="76"/>
      <c r="B22" s="812"/>
      <c r="C22" s="812"/>
      <c r="D22" s="812"/>
      <c r="E22" s="812"/>
      <c r="F22" s="812"/>
      <c r="G22" s="812"/>
      <c r="H22" s="812"/>
      <c r="I22" s="812"/>
    </row>
    <row r="23" spans="1:9" ht="29.25" customHeight="1" x14ac:dyDescent="0.2">
      <c r="A23" s="76"/>
      <c r="B23" s="812"/>
      <c r="C23" s="812"/>
      <c r="D23" s="812"/>
      <c r="E23" s="812"/>
      <c r="F23" s="812"/>
      <c r="G23" s="812"/>
      <c r="H23" s="812"/>
      <c r="I23" s="812"/>
    </row>
    <row r="24" spans="1:9" ht="29.25" customHeight="1" x14ac:dyDescent="0.2">
      <c r="A24" s="76"/>
      <c r="B24" s="812"/>
      <c r="C24" s="812"/>
      <c r="D24" s="812"/>
      <c r="E24" s="812"/>
      <c r="F24" s="812"/>
      <c r="G24" s="812"/>
      <c r="H24" s="812"/>
      <c r="I24" s="812"/>
    </row>
    <row r="25" spans="1:9" ht="29.25" customHeight="1" x14ac:dyDescent="0.2">
      <c r="A25" s="76"/>
      <c r="B25" s="812"/>
      <c r="C25" s="812"/>
      <c r="D25" s="812"/>
      <c r="E25" s="812"/>
      <c r="F25" s="812"/>
      <c r="G25" s="812"/>
      <c r="H25" s="812"/>
      <c r="I25" s="812"/>
    </row>
  </sheetData>
  <sheetProtection password="CB13" sheet="1" objects="1" scenarios="1" selectLockedCells="1"/>
  <mergeCells count="21">
    <mergeCell ref="B25:I25"/>
    <mergeCell ref="B19:I19"/>
    <mergeCell ref="B20:I20"/>
    <mergeCell ref="B21:I21"/>
    <mergeCell ref="B22:I22"/>
    <mergeCell ref="B23:I23"/>
    <mergeCell ref="B24:I24"/>
    <mergeCell ref="G2:I2"/>
    <mergeCell ref="G4:I4"/>
    <mergeCell ref="B11:I11"/>
    <mergeCell ref="B12:I12"/>
    <mergeCell ref="B7:I7"/>
    <mergeCell ref="B8:I8"/>
    <mergeCell ref="B9:I9"/>
    <mergeCell ref="B10:I10"/>
    <mergeCell ref="B15:I15"/>
    <mergeCell ref="B16:I16"/>
    <mergeCell ref="B17:I17"/>
    <mergeCell ref="B18:I18"/>
    <mergeCell ref="B13:I13"/>
    <mergeCell ref="B14:I14"/>
  </mergeCells>
  <phoneticPr fontId="2" type="noConversion"/>
  <pageMargins left="0.74803149606299213" right="0.55118110236220474" top="0.78740157480314965" bottom="0.78740157480314965" header="0.51181102362204722" footer="0.51181102362204722"/>
  <pageSetup paperSize="9"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autoPageBreaks="0" fitToPage="1"/>
  </sheetPr>
  <dimension ref="A1:IU617"/>
  <sheetViews>
    <sheetView showGridLines="0" showRowColHeaders="0" zoomScaleNormal="100" workbookViewId="0">
      <pane ySplit="14" topLeftCell="A15" activePane="bottomLeft" state="frozen"/>
      <selection pane="bottomLeft" activeCell="H22" sqref="H22"/>
    </sheetView>
  </sheetViews>
  <sheetFormatPr defaultColWidth="0" defaultRowHeight="11.25" zeroHeight="1" x14ac:dyDescent="0.2"/>
  <cols>
    <col min="1" max="3" width="15.83203125" style="209" customWidth="1"/>
    <col min="4" max="4" width="16.6640625" style="209" customWidth="1"/>
    <col min="5" max="6" width="15.83203125" style="209" customWidth="1"/>
    <col min="7" max="7" width="3.5" style="209" customWidth="1"/>
    <col min="8" max="8" width="13" style="209" customWidth="1"/>
    <col min="9" max="9" width="1.6640625" style="209" customWidth="1"/>
    <col min="10" max="10" width="6.83203125" style="209" hidden="1" customWidth="1"/>
    <col min="11" max="13" width="12" style="209" hidden="1" customWidth="1"/>
    <col min="14" max="15" width="9.33203125" style="209" hidden="1" customWidth="1"/>
    <col min="16" max="16" width="12.83203125" style="209" hidden="1" customWidth="1"/>
    <col min="17" max="18" width="9.33203125" style="209" hidden="1" customWidth="1"/>
    <col min="19" max="19" width="8.1640625" style="209" hidden="1" customWidth="1"/>
    <col min="20" max="20" width="13.1640625" style="209" hidden="1" customWidth="1"/>
    <col min="21" max="21" width="9.1640625" style="209" hidden="1" customWidth="1"/>
    <col min="22" max="22" width="15.1640625" style="209" hidden="1" customWidth="1"/>
    <col min="23" max="24" width="10.83203125" style="209" hidden="1" customWidth="1"/>
    <col min="25" max="25" width="16.1640625" style="209" hidden="1" customWidth="1"/>
    <col min="26" max="35" width="10.83203125" style="209" hidden="1" customWidth="1"/>
    <col min="36" max="36" width="17" style="209" hidden="1" customWidth="1"/>
    <col min="37" max="253" width="9.33203125" style="209" hidden="1" customWidth="1"/>
    <col min="254" max="254" width="7.6640625" style="209" hidden="1" customWidth="1"/>
    <col min="255" max="255" width="6.33203125" style="209" hidden="1" customWidth="1"/>
    <col min="256" max="16384" width="9.33203125" style="209" hidden="1"/>
  </cols>
  <sheetData>
    <row r="1" spans="1:35" ht="11.25" customHeight="1" x14ac:dyDescent="0.2">
      <c r="F1" s="239"/>
      <c r="H1" s="826" t="s">
        <v>596</v>
      </c>
    </row>
    <row r="2" spans="1:35" x14ac:dyDescent="0.2">
      <c r="A2" s="240" t="s">
        <v>452</v>
      </c>
      <c r="F2" s="241"/>
      <c r="H2" s="826"/>
      <c r="I2" s="242"/>
      <c r="J2" s="243"/>
      <c r="K2" s="244"/>
      <c r="L2" s="244"/>
      <c r="M2" s="243"/>
      <c r="N2" s="243"/>
      <c r="O2" s="244"/>
      <c r="P2" s="244"/>
      <c r="Q2" s="244"/>
      <c r="R2" s="244"/>
      <c r="S2" s="244"/>
      <c r="T2" s="244"/>
      <c r="U2" s="244"/>
      <c r="V2" s="244"/>
      <c r="W2" s="244"/>
      <c r="X2" s="244"/>
      <c r="Y2" s="244"/>
      <c r="Z2" s="244"/>
      <c r="AA2" s="244"/>
      <c r="AB2" s="244"/>
      <c r="AC2" s="244"/>
      <c r="AD2" s="244"/>
      <c r="AE2" s="244"/>
      <c r="AF2" s="244"/>
      <c r="AG2" s="244"/>
      <c r="AH2" s="244"/>
      <c r="AI2" s="244"/>
    </row>
    <row r="3" spans="1:35" ht="3.75" customHeight="1" x14ac:dyDescent="0.2">
      <c r="H3" s="826"/>
      <c r="P3" s="245">
        <f ca="1">YEAR(NOW())</f>
        <v>2021</v>
      </c>
      <c r="Q3" s="245">
        <v>1</v>
      </c>
    </row>
    <row r="4" spans="1:35" ht="12" customHeight="1" x14ac:dyDescent="0.2">
      <c r="A4" s="246" t="s">
        <v>344</v>
      </c>
      <c r="B4" s="823" t="str">
        <f>CONCATENATE('1 skirsnis'!D8,"; ",'1 skirsnis'!D10)</f>
        <v xml:space="preserve">; </v>
      </c>
      <c r="C4" s="823"/>
      <c r="D4" s="823"/>
      <c r="E4" s="823"/>
      <c r="F4" s="247"/>
      <c r="H4" s="826"/>
      <c r="K4" s="248"/>
      <c r="L4" s="248"/>
      <c r="P4" s="245">
        <f ca="1">P3+1</f>
        <v>2022</v>
      </c>
      <c r="Q4" s="245">
        <v>2</v>
      </c>
      <c r="T4" s="249"/>
      <c r="V4" s="267"/>
    </row>
    <row r="5" spans="1:35" ht="4.5" customHeight="1" x14ac:dyDescent="0.2">
      <c r="A5" s="250"/>
      <c r="B5" s="248"/>
      <c r="C5" s="248"/>
      <c r="D5" s="248"/>
      <c r="E5" s="248"/>
      <c r="F5" s="248"/>
      <c r="G5" s="248"/>
      <c r="H5" s="826"/>
      <c r="K5" s="248"/>
      <c r="L5" s="248"/>
      <c r="P5" s="245">
        <f ca="1">P4+1</f>
        <v>2023</v>
      </c>
      <c r="Q5" s="245">
        <v>3</v>
      </c>
    </row>
    <row r="6" spans="1:35" ht="4.5" customHeight="1" x14ac:dyDescent="0.2">
      <c r="H6" s="826"/>
      <c r="Q6" s="245">
        <v>4</v>
      </c>
    </row>
    <row r="7" spans="1:35" ht="12" customHeight="1" x14ac:dyDescent="0.2">
      <c r="B7" s="210" t="s">
        <v>359</v>
      </c>
      <c r="C7" s="208">
        <f>'1 skirsnis'!E150</f>
        <v>0</v>
      </c>
      <c r="E7" s="210" t="s">
        <v>597</v>
      </c>
      <c r="F7" s="212" t="str">
        <f>AJ48</f>
        <v>-</v>
      </c>
      <c r="H7" s="826"/>
      <c r="L7" s="251" t="s">
        <v>598</v>
      </c>
      <c r="Q7" s="245">
        <v>5</v>
      </c>
      <c r="T7" s="249"/>
    </row>
    <row r="8" spans="1:35" ht="12" customHeight="1" x14ac:dyDescent="0.2">
      <c r="B8" s="210" t="s">
        <v>360</v>
      </c>
      <c r="C8" s="224" t="str">
        <f>AE51</f>
        <v>-</v>
      </c>
      <c r="E8" s="210" t="s">
        <v>599</v>
      </c>
      <c r="F8" s="212" t="str">
        <f>IF(ISERROR(VLOOKUP(C8,$O$15:$P$614,2,0)),"-",VLOOKUP(C8,$O$15:$P$614,2,0))</f>
        <v>-</v>
      </c>
      <c r="L8" s="251" t="s">
        <v>600</v>
      </c>
      <c r="Q8" s="245">
        <v>6</v>
      </c>
      <c r="T8" s="249"/>
      <c r="U8" s="249"/>
    </row>
    <row r="9" spans="1:35" ht="12" customHeight="1" x14ac:dyDescent="0.2">
      <c r="B9" s="210" t="s">
        <v>601</v>
      </c>
      <c r="C9" s="211">
        <v>0.03</v>
      </c>
      <c r="E9" s="210" t="s">
        <v>602</v>
      </c>
      <c r="F9" s="212" t="str">
        <f>AJ49</f>
        <v>-</v>
      </c>
      <c r="G9" s="252"/>
      <c r="H9" s="819" t="s">
        <v>603</v>
      </c>
      <c r="K9" s="214"/>
      <c r="L9" s="251" t="s">
        <v>604</v>
      </c>
      <c r="Q9" s="245">
        <v>7</v>
      </c>
      <c r="T9" s="249"/>
    </row>
    <row r="10" spans="1:35" ht="4.5" customHeight="1" x14ac:dyDescent="0.2">
      <c r="H10" s="819"/>
      <c r="K10" s="214"/>
      <c r="Q10" s="245">
        <v>8</v>
      </c>
    </row>
    <row r="11" spans="1:35" ht="12.75" customHeight="1" x14ac:dyDescent="0.2">
      <c r="B11" s="210" t="s">
        <v>605</v>
      </c>
      <c r="C11" s="821" t="str">
        <f>'1 skirsnis'!E152</f>
        <v>Tolygiai mažėjančios įmokos</v>
      </c>
      <c r="D11" s="822"/>
      <c r="E11" s="210" t="s">
        <v>606</v>
      </c>
      <c r="F11" s="213" t="s">
        <v>522</v>
      </c>
      <c r="G11" s="252"/>
      <c r="H11" s="819"/>
      <c r="K11" s="214"/>
      <c r="Q11" s="245">
        <v>12</v>
      </c>
    </row>
    <row r="12" spans="1:35" ht="3.75" customHeight="1" x14ac:dyDescent="0.2">
      <c r="B12" s="214"/>
      <c r="C12" s="214"/>
      <c r="F12" s="215"/>
      <c r="G12" s="252"/>
      <c r="H12" s="819"/>
      <c r="I12" s="253"/>
      <c r="J12" s="253"/>
      <c r="K12" s="214"/>
      <c r="M12" s="253"/>
      <c r="N12" s="253"/>
    </row>
    <row r="13" spans="1:35" ht="5.25" customHeight="1" x14ac:dyDescent="0.2">
      <c r="F13" s="215"/>
      <c r="G13" s="214"/>
      <c r="H13" s="819"/>
      <c r="I13" s="214"/>
      <c r="J13" s="214"/>
      <c r="K13" s="214"/>
      <c r="M13" s="214"/>
      <c r="N13" s="214"/>
    </row>
    <row r="14" spans="1:35" ht="33.75" x14ac:dyDescent="0.2">
      <c r="A14" s="254" t="s">
        <v>286</v>
      </c>
      <c r="B14" s="254" t="s">
        <v>607</v>
      </c>
      <c r="C14" s="254" t="s">
        <v>355</v>
      </c>
      <c r="D14" s="254" t="s">
        <v>608</v>
      </c>
      <c r="E14" s="254" t="s">
        <v>363</v>
      </c>
      <c r="F14" s="254" t="s">
        <v>609</v>
      </c>
      <c r="H14" s="820"/>
      <c r="K14" s="255" t="str">
        <f>L7</f>
        <v>Tolygiai mažėjančios įmokos</v>
      </c>
      <c r="L14" s="255" t="str">
        <f>L8</f>
        <v>Pastovios įmokos (anuitetas)</v>
      </c>
      <c r="M14" s="256" t="s">
        <v>610</v>
      </c>
      <c r="R14" s="257" t="e">
        <f>SUM(R15:R614)</f>
        <v>#VALUE!</v>
      </c>
      <c r="W14" s="258" t="e">
        <f>YEAR(F7)</f>
        <v>#VALUE!</v>
      </c>
      <c r="X14" s="258" t="e">
        <f>W14+1</f>
        <v>#VALUE!</v>
      </c>
      <c r="Y14" s="258" t="e">
        <f t="shared" ref="Y14:AI14" si="0">X14+1</f>
        <v>#VALUE!</v>
      </c>
      <c r="Z14" s="258" t="e">
        <f t="shared" si="0"/>
        <v>#VALUE!</v>
      </c>
      <c r="AA14" s="258" t="e">
        <f t="shared" si="0"/>
        <v>#VALUE!</v>
      </c>
      <c r="AB14" s="258" t="e">
        <f t="shared" si="0"/>
        <v>#VALUE!</v>
      </c>
      <c r="AC14" s="258" t="e">
        <f t="shared" si="0"/>
        <v>#VALUE!</v>
      </c>
      <c r="AD14" s="258" t="e">
        <f t="shared" si="0"/>
        <v>#VALUE!</v>
      </c>
      <c r="AE14" s="258" t="e">
        <f t="shared" si="0"/>
        <v>#VALUE!</v>
      </c>
      <c r="AF14" s="258" t="e">
        <f t="shared" si="0"/>
        <v>#VALUE!</v>
      </c>
      <c r="AG14" s="258" t="e">
        <f t="shared" si="0"/>
        <v>#VALUE!</v>
      </c>
      <c r="AH14" s="258" t="e">
        <f t="shared" si="0"/>
        <v>#VALUE!</v>
      </c>
      <c r="AI14" s="258" t="e">
        <f t="shared" si="0"/>
        <v>#VALUE!</v>
      </c>
    </row>
    <row r="15" spans="1:35" ht="9.75" customHeight="1" x14ac:dyDescent="0.2">
      <c r="A15" s="259" t="e">
        <f>IF(P15&gt;$F$8,"-",P15)</f>
        <v>#VALUE!</v>
      </c>
      <c r="B15" s="203">
        <f>C7</f>
        <v>0</v>
      </c>
      <c r="C15" s="203" t="e">
        <f>M15</f>
        <v>#VALUE!</v>
      </c>
      <c r="D15" s="204">
        <f t="shared" ref="D15:D78" si="1">B15*$C$9/12</f>
        <v>0</v>
      </c>
      <c r="E15" s="204" t="e">
        <f>SUM(C15:D15)</f>
        <v>#VALUE!</v>
      </c>
      <c r="F15" s="204" t="e">
        <f>B15-C15</f>
        <v>#VALUE!</v>
      </c>
      <c r="H15" s="205"/>
      <c r="K15" s="206" t="e">
        <f>IF(OR(P15&lt;$F$9,P15&gt;$F$8),0,$C$7/$R$14)</f>
        <v>#VALUE!</v>
      </c>
      <c r="L15" s="206" t="e">
        <f>IF(OR(P15&lt;$F$9,P15&gt;$F$8),0,PMT($C$9/12,$R$14,$C$7)*-1-D15)</f>
        <v>#VALUE!</v>
      </c>
      <c r="M15" s="207" t="e">
        <f>IF($C$11=$L$9,H15,IF($C$11=$L$7,K15,IF($C$11=$L$8,L15,0)))</f>
        <v>#VALUE!</v>
      </c>
      <c r="O15" s="260">
        <v>1</v>
      </c>
      <c r="P15" s="261" t="e">
        <f>DATE(YEAR(AJ48+30),MONTH(AJ48+30),15)</f>
        <v>#VALUE!</v>
      </c>
      <c r="Q15" s="262" t="e">
        <f t="shared" ref="Q15:Q78" si="2">YEAR(P15)</f>
        <v>#VALUE!</v>
      </c>
      <c r="R15" s="260" t="e">
        <f>IF(OR(P15&lt;$F$9,P15&gt;$F$8),0,1)</f>
        <v>#VALUE!</v>
      </c>
      <c r="S15" s="245" t="e">
        <f>CONCATENATE(YEAR(P15),MONTH(P15))</f>
        <v>#VALUE!</v>
      </c>
      <c r="T15" s="263" t="e">
        <f>F15</f>
        <v>#VALUE!</v>
      </c>
      <c r="W15" s="245" t="e">
        <f>CONCATENATE(W14,"12")</f>
        <v>#VALUE!</v>
      </c>
      <c r="X15" s="245" t="e">
        <f t="shared" ref="X15:AH15" si="3">CONCATENATE(X14,"12")</f>
        <v>#VALUE!</v>
      </c>
      <c r="Y15" s="245" t="e">
        <f t="shared" si="3"/>
        <v>#VALUE!</v>
      </c>
      <c r="Z15" s="245" t="e">
        <f t="shared" si="3"/>
        <v>#VALUE!</v>
      </c>
      <c r="AA15" s="245" t="e">
        <f t="shared" si="3"/>
        <v>#VALUE!</v>
      </c>
      <c r="AB15" s="245" t="e">
        <f t="shared" si="3"/>
        <v>#VALUE!</v>
      </c>
      <c r="AC15" s="245" t="e">
        <f t="shared" si="3"/>
        <v>#VALUE!</v>
      </c>
      <c r="AD15" s="245" t="e">
        <f t="shared" si="3"/>
        <v>#VALUE!</v>
      </c>
      <c r="AE15" s="245" t="e">
        <f t="shared" si="3"/>
        <v>#VALUE!</v>
      </c>
      <c r="AF15" s="245" t="e">
        <f t="shared" si="3"/>
        <v>#VALUE!</v>
      </c>
      <c r="AG15" s="245" t="e">
        <f t="shared" si="3"/>
        <v>#VALUE!</v>
      </c>
      <c r="AH15" s="245" t="e">
        <f t="shared" si="3"/>
        <v>#VALUE!</v>
      </c>
      <c r="AI15" s="245" t="e">
        <f>CONCATENATE(AI14,"12")</f>
        <v>#VALUE!</v>
      </c>
    </row>
    <row r="16" spans="1:35" ht="9.75" customHeight="1" x14ac:dyDescent="0.2">
      <c r="A16" s="259" t="e">
        <f t="shared" ref="A16:A79" si="4">IF(P16&gt;$F$8,"-",P16)</f>
        <v>#VALUE!</v>
      </c>
      <c r="B16" s="203" t="e">
        <f>F15</f>
        <v>#VALUE!</v>
      </c>
      <c r="C16" s="203" t="e">
        <f t="shared" ref="C16:C79" si="5">M16</f>
        <v>#VALUE!</v>
      </c>
      <c r="D16" s="204" t="e">
        <f t="shared" si="1"/>
        <v>#VALUE!</v>
      </c>
      <c r="E16" s="204" t="e">
        <f t="shared" ref="E16:E79" si="6">SUM(C16:D16)</f>
        <v>#VALUE!</v>
      </c>
      <c r="F16" s="204" t="e">
        <f t="shared" ref="F16:F79" si="7">B16-C16</f>
        <v>#VALUE!</v>
      </c>
      <c r="H16" s="205"/>
      <c r="K16" s="206" t="e">
        <f t="shared" ref="K16:K79" si="8">IF(OR(P16&lt;$F$9,P16&gt;$F$8),0,$C$7/$R$14)</f>
        <v>#VALUE!</v>
      </c>
      <c r="L16" s="206" t="e">
        <f t="shared" ref="L16:L79" si="9">IF(OR(P16&lt;$F$9,P16&gt;$F$8),0,PMT($C$9/12,$R$14,$C$7)*-1-D16)</f>
        <v>#VALUE!</v>
      </c>
      <c r="M16" s="207" t="e">
        <f t="shared" ref="M16:M79" si="10">IF($C$11=$L$9,H16,IF($C$11=$L$7,K16,IF($C$11=$L$8,L16,0)))</f>
        <v>#VALUE!</v>
      </c>
      <c r="O16" s="260">
        <v>2</v>
      </c>
      <c r="P16" s="261" t="e">
        <f t="shared" ref="P16:P79" si="11">DATE(YEAR(P15+30),MONTH(P15+30),15)</f>
        <v>#VALUE!</v>
      </c>
      <c r="Q16" s="262" t="e">
        <f t="shared" si="2"/>
        <v>#VALUE!</v>
      </c>
      <c r="R16" s="260" t="e">
        <f t="shared" ref="R16:R79" si="12">IF(OR(P16&lt;$F$9,P16&gt;$F$8),0,1)</f>
        <v>#VALUE!</v>
      </c>
      <c r="S16" s="245" t="e">
        <f t="shared" ref="S16:S79" si="13">CONCATENATE(YEAR(P16),MONTH(P16))</f>
        <v>#VALUE!</v>
      </c>
      <c r="T16" s="263" t="e">
        <f t="shared" ref="T16:T79" si="14">F16</f>
        <v>#VALUE!</v>
      </c>
      <c r="V16" s="264">
        <f>C7</f>
        <v>0</v>
      </c>
      <c r="W16" s="264" t="e">
        <f>VLOOKUP(W15,$S$15:$T$158,2,0)</f>
        <v>#VALUE!</v>
      </c>
      <c r="X16" s="264" t="e">
        <f t="shared" ref="X16:AH16" si="15">VLOOKUP(X15,$S$15:$T$158,2,0)</f>
        <v>#VALUE!</v>
      </c>
      <c r="Y16" s="264" t="e">
        <f t="shared" si="15"/>
        <v>#VALUE!</v>
      </c>
      <c r="Z16" s="264" t="e">
        <f t="shared" si="15"/>
        <v>#VALUE!</v>
      </c>
      <c r="AA16" s="264" t="e">
        <f t="shared" si="15"/>
        <v>#VALUE!</v>
      </c>
      <c r="AB16" s="264" t="e">
        <f t="shared" si="15"/>
        <v>#VALUE!</v>
      </c>
      <c r="AC16" s="264" t="e">
        <f t="shared" si="15"/>
        <v>#VALUE!</v>
      </c>
      <c r="AD16" s="264" t="e">
        <f t="shared" si="15"/>
        <v>#VALUE!</v>
      </c>
      <c r="AE16" s="264" t="e">
        <f t="shared" si="15"/>
        <v>#VALUE!</v>
      </c>
      <c r="AF16" s="264" t="e">
        <f t="shared" si="15"/>
        <v>#VALUE!</v>
      </c>
      <c r="AG16" s="264" t="e">
        <f t="shared" si="15"/>
        <v>#VALUE!</v>
      </c>
      <c r="AH16" s="264" t="e">
        <f t="shared" si="15"/>
        <v>#VALUE!</v>
      </c>
      <c r="AI16" s="264" t="e">
        <f>VLOOKUP(AI15,$S$15:$T$615,2,0)</f>
        <v>#VALUE!</v>
      </c>
    </row>
    <row r="17" spans="1:35" ht="9.75" customHeight="1" x14ac:dyDescent="0.2">
      <c r="A17" s="259" t="e">
        <f t="shared" si="4"/>
        <v>#VALUE!</v>
      </c>
      <c r="B17" s="203" t="e">
        <f t="shared" ref="B17:B80" si="16">F16</f>
        <v>#VALUE!</v>
      </c>
      <c r="C17" s="203" t="e">
        <f t="shared" si="5"/>
        <v>#VALUE!</v>
      </c>
      <c r="D17" s="204" t="e">
        <f t="shared" si="1"/>
        <v>#VALUE!</v>
      </c>
      <c r="E17" s="204" t="e">
        <f t="shared" si="6"/>
        <v>#VALUE!</v>
      </c>
      <c r="F17" s="204" t="e">
        <f t="shared" si="7"/>
        <v>#VALUE!</v>
      </c>
      <c r="H17" s="205"/>
      <c r="K17" s="206" t="e">
        <f t="shared" si="8"/>
        <v>#VALUE!</v>
      </c>
      <c r="L17" s="206" t="e">
        <f t="shared" si="9"/>
        <v>#VALUE!</v>
      </c>
      <c r="M17" s="207" t="e">
        <f t="shared" si="10"/>
        <v>#VALUE!</v>
      </c>
      <c r="O17" s="260">
        <v>3</v>
      </c>
      <c r="P17" s="261" t="e">
        <f t="shared" si="11"/>
        <v>#VALUE!</v>
      </c>
      <c r="Q17" s="262" t="e">
        <f t="shared" si="2"/>
        <v>#VALUE!</v>
      </c>
      <c r="R17" s="260" t="e">
        <f t="shared" si="12"/>
        <v>#VALUE!</v>
      </c>
      <c r="S17" s="245" t="e">
        <f t="shared" si="13"/>
        <v>#VALUE!</v>
      </c>
      <c r="T17" s="263" t="e">
        <f t="shared" si="14"/>
        <v>#VALUE!</v>
      </c>
      <c r="V17" s="245" t="s">
        <v>611</v>
      </c>
      <c r="W17" s="264" t="e">
        <f>W16-X16</f>
        <v>#VALUE!</v>
      </c>
      <c r="X17" s="264" t="e">
        <f t="shared" ref="X17:AH17" si="17">X16-Y16</f>
        <v>#VALUE!</v>
      </c>
      <c r="Y17" s="264" t="e">
        <f t="shared" si="17"/>
        <v>#VALUE!</v>
      </c>
      <c r="Z17" s="264" t="e">
        <f t="shared" si="17"/>
        <v>#VALUE!</v>
      </c>
      <c r="AA17" s="264" t="e">
        <f t="shared" si="17"/>
        <v>#VALUE!</v>
      </c>
      <c r="AB17" s="264" t="e">
        <f t="shared" si="17"/>
        <v>#VALUE!</v>
      </c>
      <c r="AC17" s="264" t="e">
        <f t="shared" si="17"/>
        <v>#VALUE!</v>
      </c>
      <c r="AD17" s="264" t="e">
        <f t="shared" si="17"/>
        <v>#VALUE!</v>
      </c>
      <c r="AE17" s="264" t="e">
        <f t="shared" si="17"/>
        <v>#VALUE!</v>
      </c>
      <c r="AF17" s="264" t="e">
        <f t="shared" si="17"/>
        <v>#VALUE!</v>
      </c>
      <c r="AG17" s="264" t="e">
        <f t="shared" si="17"/>
        <v>#VALUE!</v>
      </c>
      <c r="AH17" s="264" t="e">
        <f t="shared" si="17"/>
        <v>#VALUE!</v>
      </c>
    </row>
    <row r="18" spans="1:35" ht="9.75" customHeight="1" x14ac:dyDescent="0.2">
      <c r="A18" s="259" t="e">
        <f t="shared" si="4"/>
        <v>#VALUE!</v>
      </c>
      <c r="B18" s="203" t="e">
        <f t="shared" si="16"/>
        <v>#VALUE!</v>
      </c>
      <c r="C18" s="203" t="e">
        <f t="shared" si="5"/>
        <v>#VALUE!</v>
      </c>
      <c r="D18" s="204" t="e">
        <f t="shared" si="1"/>
        <v>#VALUE!</v>
      </c>
      <c r="E18" s="204" t="e">
        <f t="shared" si="6"/>
        <v>#VALUE!</v>
      </c>
      <c r="F18" s="204" t="e">
        <f t="shared" si="7"/>
        <v>#VALUE!</v>
      </c>
      <c r="H18" s="205"/>
      <c r="K18" s="206" t="e">
        <f t="shared" si="8"/>
        <v>#VALUE!</v>
      </c>
      <c r="L18" s="206" t="e">
        <f t="shared" si="9"/>
        <v>#VALUE!</v>
      </c>
      <c r="M18" s="207" t="e">
        <f t="shared" si="10"/>
        <v>#VALUE!</v>
      </c>
      <c r="O18" s="260">
        <v>4</v>
      </c>
      <c r="P18" s="261" t="e">
        <f t="shared" si="11"/>
        <v>#VALUE!</v>
      </c>
      <c r="Q18" s="262" t="e">
        <f t="shared" si="2"/>
        <v>#VALUE!</v>
      </c>
      <c r="R18" s="260" t="e">
        <f t="shared" si="12"/>
        <v>#VALUE!</v>
      </c>
      <c r="S18" s="245" t="e">
        <f t="shared" si="13"/>
        <v>#VALUE!</v>
      </c>
      <c r="T18" s="263" t="e">
        <f t="shared" si="14"/>
        <v>#VALUE!</v>
      </c>
      <c r="V18" s="245" t="s">
        <v>612</v>
      </c>
      <c r="W18" s="264" t="e">
        <f>IF(ABS(W16-W17)&lt;0.5,0,W16-W17)</f>
        <v>#VALUE!</v>
      </c>
      <c r="X18" s="264" t="e">
        <f t="shared" ref="X18:AH18" si="18">IF(ABS(X16-X17)&lt;0.5,0,X16-X17)</f>
        <v>#VALUE!</v>
      </c>
      <c r="Y18" s="264" t="e">
        <f t="shared" si="18"/>
        <v>#VALUE!</v>
      </c>
      <c r="Z18" s="264" t="e">
        <f t="shared" si="18"/>
        <v>#VALUE!</v>
      </c>
      <c r="AA18" s="264" t="e">
        <f t="shared" si="18"/>
        <v>#VALUE!</v>
      </c>
      <c r="AB18" s="264" t="e">
        <f t="shared" si="18"/>
        <v>#VALUE!</v>
      </c>
      <c r="AC18" s="264" t="e">
        <f t="shared" si="18"/>
        <v>#VALUE!</v>
      </c>
      <c r="AD18" s="264" t="e">
        <f t="shared" si="18"/>
        <v>#VALUE!</v>
      </c>
      <c r="AE18" s="264" t="e">
        <f t="shared" si="18"/>
        <v>#VALUE!</v>
      </c>
      <c r="AF18" s="264" t="e">
        <f t="shared" si="18"/>
        <v>#VALUE!</v>
      </c>
      <c r="AG18" s="264" t="e">
        <f t="shared" si="18"/>
        <v>#VALUE!</v>
      </c>
      <c r="AH18" s="264" t="e">
        <f t="shared" si="18"/>
        <v>#VALUE!</v>
      </c>
    </row>
    <row r="19" spans="1:35" ht="9.75" customHeight="1" x14ac:dyDescent="0.2">
      <c r="A19" s="259" t="e">
        <f t="shared" si="4"/>
        <v>#VALUE!</v>
      </c>
      <c r="B19" s="203" t="e">
        <f t="shared" si="16"/>
        <v>#VALUE!</v>
      </c>
      <c r="C19" s="203" t="e">
        <f t="shared" si="5"/>
        <v>#VALUE!</v>
      </c>
      <c r="D19" s="204" t="e">
        <f t="shared" si="1"/>
        <v>#VALUE!</v>
      </c>
      <c r="E19" s="204" t="e">
        <f t="shared" si="6"/>
        <v>#VALUE!</v>
      </c>
      <c r="F19" s="204" t="e">
        <f t="shared" si="7"/>
        <v>#VALUE!</v>
      </c>
      <c r="H19" s="205"/>
      <c r="K19" s="206" t="e">
        <f t="shared" si="8"/>
        <v>#VALUE!</v>
      </c>
      <c r="L19" s="206" t="e">
        <f t="shared" si="9"/>
        <v>#VALUE!</v>
      </c>
      <c r="M19" s="207" t="e">
        <f t="shared" si="10"/>
        <v>#VALUE!</v>
      </c>
      <c r="O19" s="260">
        <v>5</v>
      </c>
      <c r="P19" s="261" t="e">
        <f t="shared" si="11"/>
        <v>#VALUE!</v>
      </c>
      <c r="Q19" s="262" t="e">
        <f t="shared" si="2"/>
        <v>#VALUE!</v>
      </c>
      <c r="R19" s="260" t="e">
        <f t="shared" si="12"/>
        <v>#VALUE!</v>
      </c>
      <c r="S19" s="245" t="e">
        <f t="shared" si="13"/>
        <v>#VALUE!</v>
      </c>
      <c r="T19" s="263" t="e">
        <f t="shared" si="14"/>
        <v>#VALUE!</v>
      </c>
      <c r="V19" s="245" t="s">
        <v>613</v>
      </c>
      <c r="W19" s="264" t="e">
        <f>SUMIF($Q$15:$Q$158,W14,$C$15:$C$158)</f>
        <v>#VALUE!</v>
      </c>
      <c r="X19" s="264" t="e">
        <f t="shared" ref="X19:AH19" si="19">SUMIF($Q$15:$Q$158,X14,$C$15:$C$158)</f>
        <v>#VALUE!</v>
      </c>
      <c r="Y19" s="264" t="e">
        <f t="shared" si="19"/>
        <v>#VALUE!</v>
      </c>
      <c r="Z19" s="264" t="e">
        <f t="shared" si="19"/>
        <v>#VALUE!</v>
      </c>
      <c r="AA19" s="264" t="e">
        <f t="shared" si="19"/>
        <v>#VALUE!</v>
      </c>
      <c r="AB19" s="264" t="e">
        <f t="shared" si="19"/>
        <v>#VALUE!</v>
      </c>
      <c r="AC19" s="264" t="e">
        <f t="shared" si="19"/>
        <v>#VALUE!</v>
      </c>
      <c r="AD19" s="264" t="e">
        <f t="shared" si="19"/>
        <v>#VALUE!</v>
      </c>
      <c r="AE19" s="264" t="e">
        <f t="shared" si="19"/>
        <v>#VALUE!</v>
      </c>
      <c r="AF19" s="264" t="e">
        <f t="shared" si="19"/>
        <v>#VALUE!</v>
      </c>
      <c r="AG19" s="264" t="e">
        <f t="shared" si="19"/>
        <v>#VALUE!</v>
      </c>
      <c r="AH19" s="264" t="e">
        <f t="shared" si="19"/>
        <v>#VALUE!</v>
      </c>
    </row>
    <row r="20" spans="1:35" ht="9.75" customHeight="1" x14ac:dyDescent="0.2">
      <c r="A20" s="259" t="e">
        <f t="shared" si="4"/>
        <v>#VALUE!</v>
      </c>
      <c r="B20" s="203" t="e">
        <f t="shared" si="16"/>
        <v>#VALUE!</v>
      </c>
      <c r="C20" s="203" t="e">
        <f t="shared" si="5"/>
        <v>#VALUE!</v>
      </c>
      <c r="D20" s="204" t="e">
        <f t="shared" si="1"/>
        <v>#VALUE!</v>
      </c>
      <c r="E20" s="204" t="e">
        <f t="shared" si="6"/>
        <v>#VALUE!</v>
      </c>
      <c r="F20" s="204" t="e">
        <f t="shared" si="7"/>
        <v>#VALUE!</v>
      </c>
      <c r="H20" s="205"/>
      <c r="K20" s="206" t="e">
        <f t="shared" si="8"/>
        <v>#VALUE!</v>
      </c>
      <c r="L20" s="206" t="e">
        <f t="shared" si="9"/>
        <v>#VALUE!</v>
      </c>
      <c r="M20" s="207" t="e">
        <f t="shared" si="10"/>
        <v>#VALUE!</v>
      </c>
      <c r="O20" s="260">
        <v>6</v>
      </c>
      <c r="P20" s="261" t="e">
        <f t="shared" si="11"/>
        <v>#VALUE!</v>
      </c>
      <c r="Q20" s="262" t="e">
        <f t="shared" si="2"/>
        <v>#VALUE!</v>
      </c>
      <c r="R20" s="260" t="e">
        <f t="shared" si="12"/>
        <v>#VALUE!</v>
      </c>
      <c r="S20" s="245" t="e">
        <f t="shared" si="13"/>
        <v>#VALUE!</v>
      </c>
      <c r="T20" s="263" t="e">
        <f t="shared" si="14"/>
        <v>#VALUE!</v>
      </c>
      <c r="V20" s="245" t="s">
        <v>614</v>
      </c>
      <c r="W20" s="264" t="e">
        <f>SUMIF($Q$15:$Q$158,W14,$D$15:$D$158)</f>
        <v>#VALUE!</v>
      </c>
      <c r="X20" s="264" t="e">
        <f t="shared" ref="X20:AH20" si="20">SUMIF($Q$15:$Q$158,X14,$D$15:$D$158)</f>
        <v>#VALUE!</v>
      </c>
      <c r="Y20" s="264" t="e">
        <f t="shared" si="20"/>
        <v>#VALUE!</v>
      </c>
      <c r="Z20" s="264" t="e">
        <f t="shared" si="20"/>
        <v>#VALUE!</v>
      </c>
      <c r="AA20" s="264" t="e">
        <f t="shared" si="20"/>
        <v>#VALUE!</v>
      </c>
      <c r="AB20" s="264" t="e">
        <f t="shared" si="20"/>
        <v>#VALUE!</v>
      </c>
      <c r="AC20" s="264" t="e">
        <f t="shared" si="20"/>
        <v>#VALUE!</v>
      </c>
      <c r="AD20" s="264" t="e">
        <f t="shared" si="20"/>
        <v>#VALUE!</v>
      </c>
      <c r="AE20" s="264" t="e">
        <f t="shared" si="20"/>
        <v>#VALUE!</v>
      </c>
      <c r="AF20" s="264" t="e">
        <f t="shared" si="20"/>
        <v>#VALUE!</v>
      </c>
      <c r="AG20" s="264" t="e">
        <f t="shared" si="20"/>
        <v>#VALUE!</v>
      </c>
      <c r="AH20" s="264" t="e">
        <f t="shared" si="20"/>
        <v>#VALUE!</v>
      </c>
    </row>
    <row r="21" spans="1:35" ht="9.75" customHeight="1" x14ac:dyDescent="0.2">
      <c r="A21" s="259" t="e">
        <f t="shared" si="4"/>
        <v>#VALUE!</v>
      </c>
      <c r="B21" s="203" t="e">
        <f t="shared" si="16"/>
        <v>#VALUE!</v>
      </c>
      <c r="C21" s="203" t="e">
        <f t="shared" si="5"/>
        <v>#VALUE!</v>
      </c>
      <c r="D21" s="204" t="e">
        <f t="shared" si="1"/>
        <v>#VALUE!</v>
      </c>
      <c r="E21" s="204" t="e">
        <f t="shared" si="6"/>
        <v>#VALUE!</v>
      </c>
      <c r="F21" s="204" t="e">
        <f t="shared" si="7"/>
        <v>#VALUE!</v>
      </c>
      <c r="H21" s="205"/>
      <c r="K21" s="206" t="e">
        <f t="shared" si="8"/>
        <v>#VALUE!</v>
      </c>
      <c r="L21" s="206" t="e">
        <f t="shared" si="9"/>
        <v>#VALUE!</v>
      </c>
      <c r="M21" s="207" t="e">
        <f t="shared" si="10"/>
        <v>#VALUE!</v>
      </c>
      <c r="O21" s="260">
        <v>7</v>
      </c>
      <c r="P21" s="261" t="e">
        <f t="shared" si="11"/>
        <v>#VALUE!</v>
      </c>
      <c r="Q21" s="262" t="e">
        <f t="shared" si="2"/>
        <v>#VALUE!</v>
      </c>
      <c r="R21" s="260" t="e">
        <f t="shared" si="12"/>
        <v>#VALUE!</v>
      </c>
      <c r="S21" s="245" t="e">
        <f t="shared" si="13"/>
        <v>#VALUE!</v>
      </c>
      <c r="T21" s="263" t="e">
        <f t="shared" si="14"/>
        <v>#VALUE!</v>
      </c>
    </row>
    <row r="22" spans="1:35" ht="9.75" customHeight="1" x14ac:dyDescent="0.2">
      <c r="A22" s="259" t="e">
        <f t="shared" si="4"/>
        <v>#VALUE!</v>
      </c>
      <c r="B22" s="203" t="e">
        <f t="shared" si="16"/>
        <v>#VALUE!</v>
      </c>
      <c r="C22" s="203" t="e">
        <f t="shared" si="5"/>
        <v>#VALUE!</v>
      </c>
      <c r="D22" s="204" t="e">
        <f t="shared" si="1"/>
        <v>#VALUE!</v>
      </c>
      <c r="E22" s="204" t="e">
        <f t="shared" si="6"/>
        <v>#VALUE!</v>
      </c>
      <c r="F22" s="204" t="e">
        <f t="shared" si="7"/>
        <v>#VALUE!</v>
      </c>
      <c r="H22" s="205"/>
      <c r="K22" s="206" t="e">
        <f t="shared" si="8"/>
        <v>#VALUE!</v>
      </c>
      <c r="L22" s="206" t="e">
        <f t="shared" si="9"/>
        <v>#VALUE!</v>
      </c>
      <c r="M22" s="207" t="e">
        <f t="shared" si="10"/>
        <v>#VALUE!</v>
      </c>
      <c r="O22" s="260">
        <v>8</v>
      </c>
      <c r="P22" s="261" t="e">
        <f t="shared" si="11"/>
        <v>#VALUE!</v>
      </c>
      <c r="Q22" s="262" t="e">
        <f t="shared" si="2"/>
        <v>#VALUE!</v>
      </c>
      <c r="R22" s="260" t="e">
        <f t="shared" si="12"/>
        <v>#VALUE!</v>
      </c>
      <c r="S22" s="245" t="e">
        <f t="shared" si="13"/>
        <v>#VALUE!</v>
      </c>
      <c r="T22" s="263" t="e">
        <f t="shared" si="14"/>
        <v>#VALUE!</v>
      </c>
      <c r="V22" s="265" t="e">
        <f>AJ55</f>
        <v>#N/A</v>
      </c>
      <c r="W22" s="266" t="e">
        <f>P15</f>
        <v>#VALUE!</v>
      </c>
      <c r="X22" s="266" t="e">
        <f>P16</f>
        <v>#VALUE!</v>
      </c>
      <c r="Y22" s="266" t="e">
        <f>P17</f>
        <v>#VALUE!</v>
      </c>
      <c r="Z22" s="266" t="e">
        <f>P18</f>
        <v>#VALUE!</v>
      </c>
      <c r="AA22" s="266" t="e">
        <f>P19</f>
        <v>#VALUE!</v>
      </c>
      <c r="AB22" s="266" t="e">
        <f>P20</f>
        <v>#VALUE!</v>
      </c>
      <c r="AC22" s="266" t="e">
        <f>P21</f>
        <v>#VALUE!</v>
      </c>
      <c r="AD22" s="266" t="e">
        <f>P22</f>
        <v>#VALUE!</v>
      </c>
      <c r="AE22" s="266" t="e">
        <f>P23</f>
        <v>#VALUE!</v>
      </c>
      <c r="AF22" s="266" t="e">
        <f>P24</f>
        <v>#VALUE!</v>
      </c>
      <c r="AG22" s="266" t="e">
        <f>P25</f>
        <v>#VALUE!</v>
      </c>
      <c r="AH22" s="266" t="e">
        <f>P26</f>
        <v>#VALUE!</v>
      </c>
    </row>
    <row r="23" spans="1:35" ht="9.75" customHeight="1" x14ac:dyDescent="0.2">
      <c r="A23" s="259" t="e">
        <f t="shared" si="4"/>
        <v>#VALUE!</v>
      </c>
      <c r="B23" s="203" t="e">
        <f t="shared" si="16"/>
        <v>#VALUE!</v>
      </c>
      <c r="C23" s="203" t="e">
        <f t="shared" si="5"/>
        <v>#VALUE!</v>
      </c>
      <c r="D23" s="204" t="e">
        <f t="shared" si="1"/>
        <v>#VALUE!</v>
      </c>
      <c r="E23" s="204" t="e">
        <f t="shared" si="6"/>
        <v>#VALUE!</v>
      </c>
      <c r="F23" s="204" t="e">
        <f t="shared" si="7"/>
        <v>#VALUE!</v>
      </c>
      <c r="H23" s="205"/>
      <c r="K23" s="206" t="e">
        <f t="shared" si="8"/>
        <v>#VALUE!</v>
      </c>
      <c r="L23" s="206" t="e">
        <f t="shared" si="9"/>
        <v>#VALUE!</v>
      </c>
      <c r="M23" s="207" t="e">
        <f t="shared" si="10"/>
        <v>#VALUE!</v>
      </c>
      <c r="O23" s="260">
        <v>9</v>
      </c>
      <c r="P23" s="261" t="e">
        <f t="shared" si="11"/>
        <v>#VALUE!</v>
      </c>
      <c r="Q23" s="262" t="e">
        <f t="shared" si="2"/>
        <v>#VALUE!</v>
      </c>
      <c r="R23" s="260" t="e">
        <f t="shared" si="12"/>
        <v>#VALUE!</v>
      </c>
      <c r="S23" s="245" t="e">
        <f t="shared" si="13"/>
        <v>#VALUE!</v>
      </c>
      <c r="T23" s="263" t="e">
        <f t="shared" si="14"/>
        <v>#VALUE!</v>
      </c>
      <c r="V23" s="245" t="s">
        <v>613</v>
      </c>
      <c r="W23" s="264" t="e">
        <f>SUMIF($P$15:$P$158,W22,$C$15:$C$158)</f>
        <v>#VALUE!</v>
      </c>
      <c r="X23" s="264" t="e">
        <f t="shared" ref="X23:AH23" si="21">SUMIF($P$15:$P$158,X22,$C$15:$C$158)</f>
        <v>#VALUE!</v>
      </c>
      <c r="Y23" s="264" t="e">
        <f t="shared" si="21"/>
        <v>#VALUE!</v>
      </c>
      <c r="Z23" s="264" t="e">
        <f t="shared" si="21"/>
        <v>#VALUE!</v>
      </c>
      <c r="AA23" s="264" t="e">
        <f t="shared" si="21"/>
        <v>#VALUE!</v>
      </c>
      <c r="AB23" s="264" t="e">
        <f t="shared" si="21"/>
        <v>#VALUE!</v>
      </c>
      <c r="AC23" s="264" t="e">
        <f t="shared" si="21"/>
        <v>#VALUE!</v>
      </c>
      <c r="AD23" s="264" t="e">
        <f t="shared" si="21"/>
        <v>#VALUE!</v>
      </c>
      <c r="AE23" s="264" t="e">
        <f t="shared" si="21"/>
        <v>#VALUE!</v>
      </c>
      <c r="AF23" s="264" t="e">
        <f t="shared" si="21"/>
        <v>#VALUE!</v>
      </c>
      <c r="AG23" s="264" t="e">
        <f t="shared" si="21"/>
        <v>#VALUE!</v>
      </c>
      <c r="AH23" s="264" t="e">
        <f t="shared" si="21"/>
        <v>#VALUE!</v>
      </c>
    </row>
    <row r="24" spans="1:35" ht="9.75" customHeight="1" x14ac:dyDescent="0.2">
      <c r="A24" s="259" t="e">
        <f t="shared" si="4"/>
        <v>#VALUE!</v>
      </c>
      <c r="B24" s="203" t="e">
        <f t="shared" si="16"/>
        <v>#VALUE!</v>
      </c>
      <c r="C24" s="203" t="e">
        <f t="shared" si="5"/>
        <v>#VALUE!</v>
      </c>
      <c r="D24" s="204" t="e">
        <f t="shared" si="1"/>
        <v>#VALUE!</v>
      </c>
      <c r="E24" s="204" t="e">
        <f t="shared" si="6"/>
        <v>#VALUE!</v>
      </c>
      <c r="F24" s="204" t="e">
        <f t="shared" si="7"/>
        <v>#VALUE!</v>
      </c>
      <c r="H24" s="205"/>
      <c r="K24" s="206" t="e">
        <f t="shared" si="8"/>
        <v>#VALUE!</v>
      </c>
      <c r="L24" s="206" t="e">
        <f t="shared" si="9"/>
        <v>#VALUE!</v>
      </c>
      <c r="M24" s="207" t="e">
        <f t="shared" si="10"/>
        <v>#VALUE!</v>
      </c>
      <c r="O24" s="260">
        <v>10</v>
      </c>
      <c r="P24" s="261" t="e">
        <f t="shared" si="11"/>
        <v>#VALUE!</v>
      </c>
      <c r="Q24" s="262" t="e">
        <f t="shared" si="2"/>
        <v>#VALUE!</v>
      </c>
      <c r="R24" s="260" t="e">
        <f t="shared" si="12"/>
        <v>#VALUE!</v>
      </c>
      <c r="S24" s="245" t="e">
        <f t="shared" si="13"/>
        <v>#VALUE!</v>
      </c>
      <c r="T24" s="263" t="e">
        <f t="shared" si="14"/>
        <v>#VALUE!</v>
      </c>
      <c r="V24" s="245" t="s">
        <v>614</v>
      </c>
      <c r="W24" s="264" t="e">
        <f>SUMIF($P$15:$P$158,W22,$D$15:$D$158)</f>
        <v>#VALUE!</v>
      </c>
      <c r="X24" s="264" t="e">
        <f t="shared" ref="X24:AH24" si="22">SUMIF($P$15:$P$158,X22,$D$15:$D$158)</f>
        <v>#VALUE!</v>
      </c>
      <c r="Y24" s="264" t="e">
        <f t="shared" si="22"/>
        <v>#VALUE!</v>
      </c>
      <c r="Z24" s="264" t="e">
        <f t="shared" si="22"/>
        <v>#VALUE!</v>
      </c>
      <c r="AA24" s="264" t="e">
        <f t="shared" si="22"/>
        <v>#VALUE!</v>
      </c>
      <c r="AB24" s="264" t="e">
        <f t="shared" si="22"/>
        <v>#VALUE!</v>
      </c>
      <c r="AC24" s="264" t="e">
        <f t="shared" si="22"/>
        <v>#VALUE!</v>
      </c>
      <c r="AD24" s="264" t="e">
        <f t="shared" si="22"/>
        <v>#VALUE!</v>
      </c>
      <c r="AE24" s="264" t="e">
        <f t="shared" si="22"/>
        <v>#VALUE!</v>
      </c>
      <c r="AF24" s="264" t="e">
        <f t="shared" si="22"/>
        <v>#VALUE!</v>
      </c>
      <c r="AG24" s="264" t="e">
        <f t="shared" si="22"/>
        <v>#VALUE!</v>
      </c>
      <c r="AH24" s="264" t="e">
        <f t="shared" si="22"/>
        <v>#VALUE!</v>
      </c>
    </row>
    <row r="25" spans="1:35" ht="9.75" customHeight="1" x14ac:dyDescent="0.2">
      <c r="A25" s="259" t="e">
        <f t="shared" si="4"/>
        <v>#VALUE!</v>
      </c>
      <c r="B25" s="203" t="e">
        <f t="shared" si="16"/>
        <v>#VALUE!</v>
      </c>
      <c r="C25" s="203" t="e">
        <f t="shared" si="5"/>
        <v>#VALUE!</v>
      </c>
      <c r="D25" s="204" t="e">
        <f t="shared" si="1"/>
        <v>#VALUE!</v>
      </c>
      <c r="E25" s="204" t="e">
        <f t="shared" si="6"/>
        <v>#VALUE!</v>
      </c>
      <c r="F25" s="204" t="e">
        <f t="shared" si="7"/>
        <v>#VALUE!</v>
      </c>
      <c r="H25" s="205"/>
      <c r="K25" s="206" t="e">
        <f t="shared" si="8"/>
        <v>#VALUE!</v>
      </c>
      <c r="L25" s="206" t="e">
        <f t="shared" si="9"/>
        <v>#VALUE!</v>
      </c>
      <c r="M25" s="207" t="e">
        <f t="shared" si="10"/>
        <v>#VALUE!</v>
      </c>
      <c r="O25" s="260">
        <v>11</v>
      </c>
      <c r="P25" s="261" t="e">
        <f t="shared" si="11"/>
        <v>#VALUE!</v>
      </c>
      <c r="Q25" s="262" t="e">
        <f t="shared" si="2"/>
        <v>#VALUE!</v>
      </c>
      <c r="R25" s="260" t="e">
        <f t="shared" si="12"/>
        <v>#VALUE!</v>
      </c>
      <c r="S25" s="245" t="e">
        <f t="shared" si="13"/>
        <v>#VALUE!</v>
      </c>
      <c r="T25" s="263" t="e">
        <f t="shared" si="14"/>
        <v>#VALUE!</v>
      </c>
      <c r="V25" s="245" t="e">
        <f>YEAR(V22)</f>
        <v>#N/A</v>
      </c>
      <c r="W25" s="245" t="e">
        <f>YEAR(W22)</f>
        <v>#VALUE!</v>
      </c>
      <c r="X25" s="245" t="e">
        <f t="shared" ref="X25:AH25" si="23">YEAR(X22)</f>
        <v>#VALUE!</v>
      </c>
      <c r="Y25" s="245" t="e">
        <f t="shared" si="23"/>
        <v>#VALUE!</v>
      </c>
      <c r="Z25" s="245" t="e">
        <f t="shared" si="23"/>
        <v>#VALUE!</v>
      </c>
      <c r="AA25" s="245" t="e">
        <f t="shared" si="23"/>
        <v>#VALUE!</v>
      </c>
      <c r="AB25" s="245" t="e">
        <f t="shared" si="23"/>
        <v>#VALUE!</v>
      </c>
      <c r="AC25" s="245" t="e">
        <f t="shared" si="23"/>
        <v>#VALUE!</v>
      </c>
      <c r="AD25" s="245" t="e">
        <f t="shared" si="23"/>
        <v>#VALUE!</v>
      </c>
      <c r="AE25" s="245" t="e">
        <f t="shared" si="23"/>
        <v>#VALUE!</v>
      </c>
      <c r="AF25" s="245" t="e">
        <f t="shared" si="23"/>
        <v>#VALUE!</v>
      </c>
      <c r="AG25" s="245" t="e">
        <f t="shared" si="23"/>
        <v>#VALUE!</v>
      </c>
      <c r="AH25" s="245" t="e">
        <f t="shared" si="23"/>
        <v>#VALUE!</v>
      </c>
    </row>
    <row r="26" spans="1:35" ht="9.75" customHeight="1" x14ac:dyDescent="0.2">
      <c r="A26" s="259" t="e">
        <f t="shared" si="4"/>
        <v>#VALUE!</v>
      </c>
      <c r="B26" s="203" t="e">
        <f t="shared" si="16"/>
        <v>#VALUE!</v>
      </c>
      <c r="C26" s="203" t="e">
        <f t="shared" si="5"/>
        <v>#VALUE!</v>
      </c>
      <c r="D26" s="204" t="e">
        <f t="shared" si="1"/>
        <v>#VALUE!</v>
      </c>
      <c r="E26" s="204" t="e">
        <f t="shared" si="6"/>
        <v>#VALUE!</v>
      </c>
      <c r="F26" s="204" t="e">
        <f t="shared" si="7"/>
        <v>#VALUE!</v>
      </c>
      <c r="H26" s="205"/>
      <c r="K26" s="206" t="e">
        <f t="shared" si="8"/>
        <v>#VALUE!</v>
      </c>
      <c r="L26" s="206" t="e">
        <f t="shared" si="9"/>
        <v>#VALUE!</v>
      </c>
      <c r="M26" s="207" t="e">
        <f t="shared" si="10"/>
        <v>#VALUE!</v>
      </c>
      <c r="O26" s="260">
        <v>12</v>
      </c>
      <c r="P26" s="261" t="e">
        <f t="shared" si="11"/>
        <v>#VALUE!</v>
      </c>
      <c r="Q26" s="262" t="e">
        <f t="shared" si="2"/>
        <v>#VALUE!</v>
      </c>
      <c r="R26" s="260" t="e">
        <f t="shared" si="12"/>
        <v>#VALUE!</v>
      </c>
      <c r="S26" s="245" t="e">
        <f t="shared" si="13"/>
        <v>#VALUE!</v>
      </c>
      <c r="T26" s="263" t="e">
        <f t="shared" si="14"/>
        <v>#VALUE!</v>
      </c>
    </row>
    <row r="27" spans="1:35" ht="9.75" customHeight="1" x14ac:dyDescent="0.2">
      <c r="A27" s="259" t="e">
        <f t="shared" si="4"/>
        <v>#VALUE!</v>
      </c>
      <c r="B27" s="203" t="e">
        <f t="shared" si="16"/>
        <v>#VALUE!</v>
      </c>
      <c r="C27" s="203" t="e">
        <f t="shared" si="5"/>
        <v>#VALUE!</v>
      </c>
      <c r="D27" s="204" t="e">
        <f t="shared" si="1"/>
        <v>#VALUE!</v>
      </c>
      <c r="E27" s="204" t="e">
        <f t="shared" si="6"/>
        <v>#VALUE!</v>
      </c>
      <c r="F27" s="204" t="e">
        <f t="shared" si="7"/>
        <v>#VALUE!</v>
      </c>
      <c r="H27" s="205"/>
      <c r="K27" s="206" t="e">
        <f t="shared" si="8"/>
        <v>#VALUE!</v>
      </c>
      <c r="L27" s="206" t="e">
        <f t="shared" si="9"/>
        <v>#VALUE!</v>
      </c>
      <c r="M27" s="207" t="e">
        <f t="shared" si="10"/>
        <v>#VALUE!</v>
      </c>
      <c r="O27" s="260">
        <v>13</v>
      </c>
      <c r="P27" s="261" t="e">
        <f t="shared" si="11"/>
        <v>#VALUE!</v>
      </c>
      <c r="Q27" s="262" t="e">
        <f t="shared" si="2"/>
        <v>#VALUE!</v>
      </c>
      <c r="R27" s="260" t="e">
        <f t="shared" si="12"/>
        <v>#VALUE!</v>
      </c>
      <c r="S27" s="245" t="e">
        <f t="shared" si="13"/>
        <v>#VALUE!</v>
      </c>
      <c r="T27" s="263" t="e">
        <f t="shared" si="14"/>
        <v>#VALUE!</v>
      </c>
    </row>
    <row r="28" spans="1:35" ht="9.75" customHeight="1" x14ac:dyDescent="0.2">
      <c r="A28" s="259" t="e">
        <f t="shared" si="4"/>
        <v>#VALUE!</v>
      </c>
      <c r="B28" s="203" t="e">
        <f t="shared" si="16"/>
        <v>#VALUE!</v>
      </c>
      <c r="C28" s="203" t="e">
        <f t="shared" si="5"/>
        <v>#VALUE!</v>
      </c>
      <c r="D28" s="204" t="e">
        <f t="shared" si="1"/>
        <v>#VALUE!</v>
      </c>
      <c r="E28" s="204" t="e">
        <f t="shared" si="6"/>
        <v>#VALUE!</v>
      </c>
      <c r="F28" s="204" t="e">
        <f t="shared" si="7"/>
        <v>#VALUE!</v>
      </c>
      <c r="H28" s="205"/>
      <c r="K28" s="206" t="e">
        <f t="shared" si="8"/>
        <v>#VALUE!</v>
      </c>
      <c r="L28" s="206" t="e">
        <f t="shared" si="9"/>
        <v>#VALUE!</v>
      </c>
      <c r="M28" s="207" t="e">
        <f t="shared" si="10"/>
        <v>#VALUE!</v>
      </c>
      <c r="O28" s="260">
        <v>14</v>
      </c>
      <c r="P28" s="261" t="e">
        <f t="shared" si="11"/>
        <v>#VALUE!</v>
      </c>
      <c r="Q28" s="262" t="e">
        <f t="shared" si="2"/>
        <v>#VALUE!</v>
      </c>
      <c r="R28" s="260" t="e">
        <f t="shared" si="12"/>
        <v>#VALUE!</v>
      </c>
      <c r="S28" s="245" t="e">
        <f t="shared" si="13"/>
        <v>#VALUE!</v>
      </c>
      <c r="T28" s="263" t="e">
        <f t="shared" si="14"/>
        <v>#VALUE!</v>
      </c>
    </row>
    <row r="29" spans="1:35" ht="9.75" customHeight="1" x14ac:dyDescent="0.2">
      <c r="A29" s="259" t="e">
        <f t="shared" si="4"/>
        <v>#VALUE!</v>
      </c>
      <c r="B29" s="203" t="e">
        <f t="shared" si="16"/>
        <v>#VALUE!</v>
      </c>
      <c r="C29" s="203" t="e">
        <f t="shared" si="5"/>
        <v>#VALUE!</v>
      </c>
      <c r="D29" s="204" t="e">
        <f t="shared" si="1"/>
        <v>#VALUE!</v>
      </c>
      <c r="E29" s="204" t="e">
        <f t="shared" si="6"/>
        <v>#VALUE!</v>
      </c>
      <c r="F29" s="204" t="e">
        <f t="shared" si="7"/>
        <v>#VALUE!</v>
      </c>
      <c r="H29" s="205"/>
      <c r="K29" s="206" t="e">
        <f t="shared" si="8"/>
        <v>#VALUE!</v>
      </c>
      <c r="L29" s="206" t="e">
        <f t="shared" si="9"/>
        <v>#VALUE!</v>
      </c>
      <c r="M29" s="207" t="e">
        <f t="shared" si="10"/>
        <v>#VALUE!</v>
      </c>
      <c r="O29" s="260">
        <v>15</v>
      </c>
      <c r="P29" s="261" t="e">
        <f t="shared" si="11"/>
        <v>#VALUE!</v>
      </c>
      <c r="Q29" s="262" t="e">
        <f t="shared" si="2"/>
        <v>#VALUE!</v>
      </c>
      <c r="R29" s="260" t="e">
        <f t="shared" si="12"/>
        <v>#VALUE!</v>
      </c>
      <c r="S29" s="245" t="e">
        <f t="shared" si="13"/>
        <v>#VALUE!</v>
      </c>
      <c r="T29" s="263" t="e">
        <f t="shared" si="14"/>
        <v>#VALUE!</v>
      </c>
      <c r="W29" s="265"/>
    </row>
    <row r="30" spans="1:35" ht="9.75" customHeight="1" x14ac:dyDescent="0.2">
      <c r="A30" s="259" t="e">
        <f t="shared" si="4"/>
        <v>#VALUE!</v>
      </c>
      <c r="B30" s="203" t="e">
        <f t="shared" si="16"/>
        <v>#VALUE!</v>
      </c>
      <c r="C30" s="203" t="e">
        <f t="shared" si="5"/>
        <v>#VALUE!</v>
      </c>
      <c r="D30" s="204" t="e">
        <f t="shared" si="1"/>
        <v>#VALUE!</v>
      </c>
      <c r="E30" s="204" t="e">
        <f t="shared" si="6"/>
        <v>#VALUE!</v>
      </c>
      <c r="F30" s="204" t="e">
        <f t="shared" si="7"/>
        <v>#VALUE!</v>
      </c>
      <c r="H30" s="205"/>
      <c r="K30" s="206" t="e">
        <f t="shared" si="8"/>
        <v>#VALUE!</v>
      </c>
      <c r="L30" s="206" t="e">
        <f t="shared" si="9"/>
        <v>#VALUE!</v>
      </c>
      <c r="M30" s="207" t="e">
        <f t="shared" si="10"/>
        <v>#VALUE!</v>
      </c>
      <c r="O30" s="260">
        <v>16</v>
      </c>
      <c r="P30" s="261" t="e">
        <f t="shared" si="11"/>
        <v>#VALUE!</v>
      </c>
      <c r="Q30" s="262" t="e">
        <f t="shared" si="2"/>
        <v>#VALUE!</v>
      </c>
      <c r="R30" s="260" t="e">
        <f t="shared" si="12"/>
        <v>#VALUE!</v>
      </c>
      <c r="S30" s="245" t="e">
        <f t="shared" si="13"/>
        <v>#VALUE!</v>
      </c>
      <c r="T30" s="263" t="e">
        <f t="shared" si="14"/>
        <v>#VALUE!</v>
      </c>
      <c r="W30" s="347" t="e">
        <f>DATE('B priedas'!B44,12,15)</f>
        <v>#VALUE!</v>
      </c>
      <c r="X30" s="347" t="e">
        <f>DATE('B priedas'!C44,12,15)</f>
        <v>#VALUE!</v>
      </c>
      <c r="Y30" s="347" t="e">
        <f>DATE('B priedas'!D44,12,15)</f>
        <v>#VALUE!</v>
      </c>
      <c r="Z30" s="347" t="e">
        <f>DATE('B priedas'!E44,12,15)</f>
        <v>#VALUE!</v>
      </c>
      <c r="AA30" s="347" t="e">
        <f>DATE('B priedas'!F44,12,15)</f>
        <v>#VALUE!</v>
      </c>
      <c r="AB30" s="347" t="e">
        <f>DATE('B priedas'!G44,12,15)</f>
        <v>#VALUE!</v>
      </c>
      <c r="AC30" s="347" t="e">
        <f>DATE('B priedas'!H44,12,15)</f>
        <v>#VALUE!</v>
      </c>
      <c r="AD30" s="347">
        <f>DATE('B priedas'!I44,12,15)</f>
        <v>350</v>
      </c>
      <c r="AE30" s="347">
        <f>DATE('B priedas'!J44,12,15)</f>
        <v>350</v>
      </c>
      <c r="AF30" s="347">
        <f>DATE('B priedas'!K44,12,15)</f>
        <v>350</v>
      </c>
      <c r="AG30" s="347">
        <f>DATE('B priedas'!L44,12,15)</f>
        <v>350</v>
      </c>
      <c r="AH30" s="347">
        <f>DATE('B priedas'!M44,12,15)</f>
        <v>350</v>
      </c>
      <c r="AI30" s="347">
        <f>DATE('B priedas'!N44,12,15)</f>
        <v>350</v>
      </c>
    </row>
    <row r="31" spans="1:35" ht="9.75" customHeight="1" x14ac:dyDescent="0.2">
      <c r="A31" s="259" t="e">
        <f t="shared" si="4"/>
        <v>#VALUE!</v>
      </c>
      <c r="B31" s="203" t="e">
        <f t="shared" si="16"/>
        <v>#VALUE!</v>
      </c>
      <c r="C31" s="203" t="e">
        <f t="shared" si="5"/>
        <v>#VALUE!</v>
      </c>
      <c r="D31" s="204" t="e">
        <f t="shared" si="1"/>
        <v>#VALUE!</v>
      </c>
      <c r="E31" s="204" t="e">
        <f t="shared" si="6"/>
        <v>#VALUE!</v>
      </c>
      <c r="F31" s="204" t="e">
        <f t="shared" si="7"/>
        <v>#VALUE!</v>
      </c>
      <c r="H31" s="205"/>
      <c r="K31" s="206" t="e">
        <f t="shared" si="8"/>
        <v>#VALUE!</v>
      </c>
      <c r="L31" s="206" t="e">
        <f t="shared" si="9"/>
        <v>#VALUE!</v>
      </c>
      <c r="M31" s="207" t="e">
        <f t="shared" si="10"/>
        <v>#VALUE!</v>
      </c>
      <c r="O31" s="260">
        <v>17</v>
      </c>
      <c r="P31" s="261" t="e">
        <f t="shared" si="11"/>
        <v>#VALUE!</v>
      </c>
      <c r="Q31" s="262" t="e">
        <f t="shared" si="2"/>
        <v>#VALUE!</v>
      </c>
      <c r="R31" s="260" t="e">
        <f t="shared" si="12"/>
        <v>#VALUE!</v>
      </c>
      <c r="S31" s="245" t="e">
        <f t="shared" si="13"/>
        <v>#VALUE!</v>
      </c>
      <c r="T31" s="263" t="e">
        <f t="shared" si="14"/>
        <v>#VALUE!</v>
      </c>
      <c r="W31" s="267">
        <f>IF(ISERROR(ROUND(VLOOKUP(W30,$A$15:$F$614,6,FALSE),2)),0,ROUND(VLOOKUP(W30,$A$15:$F$614,6,FALSE),2))</f>
        <v>0</v>
      </c>
      <c r="X31" s="267">
        <f t="shared" ref="X31:AI31" si="24">IF(ISERROR(ROUND(VLOOKUP(X30,$A$15:$F$614,6,FALSE),2)),0,ROUND(VLOOKUP(X30,$A$15:$F$614,6,FALSE),2))</f>
        <v>0</v>
      </c>
      <c r="Y31" s="267">
        <f t="shared" si="24"/>
        <v>0</v>
      </c>
      <c r="Z31" s="267">
        <f t="shared" si="24"/>
        <v>0</v>
      </c>
      <c r="AA31" s="267">
        <f t="shared" si="24"/>
        <v>0</v>
      </c>
      <c r="AB31" s="267">
        <f t="shared" si="24"/>
        <v>0</v>
      </c>
      <c r="AC31" s="267">
        <f t="shared" si="24"/>
        <v>0</v>
      </c>
      <c r="AD31" s="267">
        <f t="shared" si="24"/>
        <v>0</v>
      </c>
      <c r="AE31" s="267">
        <f t="shared" si="24"/>
        <v>0</v>
      </c>
      <c r="AF31" s="267">
        <f t="shared" si="24"/>
        <v>0</v>
      </c>
      <c r="AG31" s="267">
        <f t="shared" si="24"/>
        <v>0</v>
      </c>
      <c r="AH31" s="267">
        <f t="shared" si="24"/>
        <v>0</v>
      </c>
      <c r="AI31" s="267">
        <f t="shared" si="24"/>
        <v>0</v>
      </c>
    </row>
    <row r="32" spans="1:35" ht="9.75" customHeight="1" x14ac:dyDescent="0.2">
      <c r="A32" s="259" t="e">
        <f t="shared" si="4"/>
        <v>#VALUE!</v>
      </c>
      <c r="B32" s="203" t="e">
        <f t="shared" si="16"/>
        <v>#VALUE!</v>
      </c>
      <c r="C32" s="203" t="e">
        <f t="shared" si="5"/>
        <v>#VALUE!</v>
      </c>
      <c r="D32" s="204" t="e">
        <f t="shared" si="1"/>
        <v>#VALUE!</v>
      </c>
      <c r="E32" s="204" t="e">
        <f t="shared" si="6"/>
        <v>#VALUE!</v>
      </c>
      <c r="F32" s="204" t="e">
        <f t="shared" si="7"/>
        <v>#VALUE!</v>
      </c>
      <c r="H32" s="205"/>
      <c r="K32" s="206" t="e">
        <f t="shared" si="8"/>
        <v>#VALUE!</v>
      </c>
      <c r="L32" s="206" t="e">
        <f t="shared" si="9"/>
        <v>#VALUE!</v>
      </c>
      <c r="M32" s="207" t="e">
        <f t="shared" si="10"/>
        <v>#VALUE!</v>
      </c>
      <c r="O32" s="260">
        <v>18</v>
      </c>
      <c r="P32" s="261" t="e">
        <f t="shared" si="11"/>
        <v>#VALUE!</v>
      </c>
      <c r="Q32" s="262" t="e">
        <f t="shared" si="2"/>
        <v>#VALUE!</v>
      </c>
      <c r="R32" s="260" t="e">
        <f t="shared" si="12"/>
        <v>#VALUE!</v>
      </c>
      <c r="S32" s="245" t="e">
        <f t="shared" si="13"/>
        <v>#VALUE!</v>
      </c>
      <c r="T32" s="263" t="e">
        <f t="shared" si="14"/>
        <v>#VALUE!</v>
      </c>
    </row>
    <row r="33" spans="1:41" ht="9.75" customHeight="1" x14ac:dyDescent="0.2">
      <c r="A33" s="259" t="e">
        <f t="shared" si="4"/>
        <v>#VALUE!</v>
      </c>
      <c r="B33" s="203" t="e">
        <f t="shared" si="16"/>
        <v>#VALUE!</v>
      </c>
      <c r="C33" s="203" t="e">
        <f t="shared" si="5"/>
        <v>#VALUE!</v>
      </c>
      <c r="D33" s="204" t="e">
        <f t="shared" si="1"/>
        <v>#VALUE!</v>
      </c>
      <c r="E33" s="204" t="e">
        <f t="shared" si="6"/>
        <v>#VALUE!</v>
      </c>
      <c r="F33" s="204" t="e">
        <f t="shared" si="7"/>
        <v>#VALUE!</v>
      </c>
      <c r="H33" s="205"/>
      <c r="K33" s="206" t="e">
        <f t="shared" si="8"/>
        <v>#VALUE!</v>
      </c>
      <c r="L33" s="206" t="e">
        <f t="shared" si="9"/>
        <v>#VALUE!</v>
      </c>
      <c r="M33" s="207" t="e">
        <f t="shared" si="10"/>
        <v>#VALUE!</v>
      </c>
      <c r="O33" s="260">
        <v>19</v>
      </c>
      <c r="P33" s="261" t="e">
        <f t="shared" si="11"/>
        <v>#VALUE!</v>
      </c>
      <c r="Q33" s="262" t="e">
        <f t="shared" si="2"/>
        <v>#VALUE!</v>
      </c>
      <c r="R33" s="260" t="e">
        <f t="shared" si="12"/>
        <v>#VALUE!</v>
      </c>
      <c r="S33" s="245" t="e">
        <f t="shared" si="13"/>
        <v>#VALUE!</v>
      </c>
      <c r="T33" s="263" t="e">
        <f t="shared" si="14"/>
        <v>#VALUE!</v>
      </c>
    </row>
    <row r="34" spans="1:41" ht="9.75" customHeight="1" x14ac:dyDescent="0.2">
      <c r="A34" s="259" t="e">
        <f t="shared" si="4"/>
        <v>#VALUE!</v>
      </c>
      <c r="B34" s="203" t="e">
        <f t="shared" si="16"/>
        <v>#VALUE!</v>
      </c>
      <c r="C34" s="203" t="e">
        <f t="shared" si="5"/>
        <v>#VALUE!</v>
      </c>
      <c r="D34" s="204" t="e">
        <f t="shared" si="1"/>
        <v>#VALUE!</v>
      </c>
      <c r="E34" s="204" t="e">
        <f t="shared" si="6"/>
        <v>#VALUE!</v>
      </c>
      <c r="F34" s="204" t="e">
        <f t="shared" si="7"/>
        <v>#VALUE!</v>
      </c>
      <c r="H34" s="205"/>
      <c r="K34" s="206" t="e">
        <f t="shared" si="8"/>
        <v>#VALUE!</v>
      </c>
      <c r="L34" s="206" t="e">
        <f t="shared" si="9"/>
        <v>#VALUE!</v>
      </c>
      <c r="M34" s="207" t="e">
        <f t="shared" si="10"/>
        <v>#VALUE!</v>
      </c>
      <c r="O34" s="260">
        <v>20</v>
      </c>
      <c r="P34" s="261" t="e">
        <f t="shared" si="11"/>
        <v>#VALUE!</v>
      </c>
      <c r="Q34" s="262" t="e">
        <f t="shared" si="2"/>
        <v>#VALUE!</v>
      </c>
      <c r="R34" s="260" t="e">
        <f t="shared" si="12"/>
        <v>#VALUE!</v>
      </c>
      <c r="S34" s="245" t="e">
        <f t="shared" si="13"/>
        <v>#VALUE!</v>
      </c>
      <c r="T34" s="263" t="e">
        <f t="shared" si="14"/>
        <v>#VALUE!</v>
      </c>
      <c r="W34" s="347"/>
      <c r="Y34" s="348"/>
    </row>
    <row r="35" spans="1:41" ht="9.75" customHeight="1" x14ac:dyDescent="0.2">
      <c r="A35" s="259" t="e">
        <f t="shared" si="4"/>
        <v>#VALUE!</v>
      </c>
      <c r="B35" s="203" t="e">
        <f t="shared" si="16"/>
        <v>#VALUE!</v>
      </c>
      <c r="C35" s="203" t="e">
        <f t="shared" si="5"/>
        <v>#VALUE!</v>
      </c>
      <c r="D35" s="204" t="e">
        <f t="shared" si="1"/>
        <v>#VALUE!</v>
      </c>
      <c r="E35" s="204" t="e">
        <f t="shared" si="6"/>
        <v>#VALUE!</v>
      </c>
      <c r="F35" s="204" t="e">
        <f t="shared" si="7"/>
        <v>#VALUE!</v>
      </c>
      <c r="H35" s="205"/>
      <c r="K35" s="206" t="e">
        <f t="shared" si="8"/>
        <v>#VALUE!</v>
      </c>
      <c r="L35" s="206" t="e">
        <f t="shared" si="9"/>
        <v>#VALUE!</v>
      </c>
      <c r="M35" s="207" t="e">
        <f t="shared" si="10"/>
        <v>#VALUE!</v>
      </c>
      <c r="O35" s="260">
        <v>21</v>
      </c>
      <c r="P35" s="261" t="e">
        <f t="shared" si="11"/>
        <v>#VALUE!</v>
      </c>
      <c r="Q35" s="262" t="e">
        <f t="shared" si="2"/>
        <v>#VALUE!</v>
      </c>
      <c r="R35" s="260" t="e">
        <f t="shared" si="12"/>
        <v>#VALUE!</v>
      </c>
      <c r="S35" s="245" t="e">
        <f t="shared" si="13"/>
        <v>#VALUE!</v>
      </c>
      <c r="T35" s="263" t="e">
        <f t="shared" si="14"/>
        <v>#VALUE!</v>
      </c>
    </row>
    <row r="36" spans="1:41" ht="9.75" customHeight="1" x14ac:dyDescent="0.2">
      <c r="A36" s="259" t="e">
        <f t="shared" si="4"/>
        <v>#VALUE!</v>
      </c>
      <c r="B36" s="203" t="e">
        <f t="shared" si="16"/>
        <v>#VALUE!</v>
      </c>
      <c r="C36" s="203" t="e">
        <f t="shared" si="5"/>
        <v>#VALUE!</v>
      </c>
      <c r="D36" s="204" t="e">
        <f t="shared" si="1"/>
        <v>#VALUE!</v>
      </c>
      <c r="E36" s="204" t="e">
        <f t="shared" si="6"/>
        <v>#VALUE!</v>
      </c>
      <c r="F36" s="204" t="e">
        <f t="shared" si="7"/>
        <v>#VALUE!</v>
      </c>
      <c r="H36" s="205"/>
      <c r="K36" s="206" t="e">
        <f t="shared" si="8"/>
        <v>#VALUE!</v>
      </c>
      <c r="L36" s="206" t="e">
        <f t="shared" si="9"/>
        <v>#VALUE!</v>
      </c>
      <c r="M36" s="207" t="e">
        <f t="shared" si="10"/>
        <v>#VALUE!</v>
      </c>
      <c r="O36" s="260">
        <v>22</v>
      </c>
      <c r="P36" s="261" t="e">
        <f t="shared" si="11"/>
        <v>#VALUE!</v>
      </c>
      <c r="Q36" s="262" t="e">
        <f t="shared" si="2"/>
        <v>#VALUE!</v>
      </c>
      <c r="R36" s="260" t="e">
        <f t="shared" si="12"/>
        <v>#VALUE!</v>
      </c>
      <c r="S36" s="245" t="e">
        <f t="shared" si="13"/>
        <v>#VALUE!</v>
      </c>
      <c r="T36" s="263" t="e">
        <f t="shared" si="14"/>
        <v>#VALUE!</v>
      </c>
    </row>
    <row r="37" spans="1:41" ht="9.75" customHeight="1" x14ac:dyDescent="0.2">
      <c r="A37" s="259" t="e">
        <f t="shared" si="4"/>
        <v>#VALUE!</v>
      </c>
      <c r="B37" s="203" t="e">
        <f t="shared" si="16"/>
        <v>#VALUE!</v>
      </c>
      <c r="C37" s="203" t="e">
        <f t="shared" si="5"/>
        <v>#VALUE!</v>
      </c>
      <c r="D37" s="204" t="e">
        <f t="shared" si="1"/>
        <v>#VALUE!</v>
      </c>
      <c r="E37" s="204" t="e">
        <f t="shared" si="6"/>
        <v>#VALUE!</v>
      </c>
      <c r="F37" s="204" t="e">
        <f t="shared" si="7"/>
        <v>#VALUE!</v>
      </c>
      <c r="H37" s="205"/>
      <c r="K37" s="206" t="e">
        <f t="shared" si="8"/>
        <v>#VALUE!</v>
      </c>
      <c r="L37" s="206" t="e">
        <f t="shared" si="9"/>
        <v>#VALUE!</v>
      </c>
      <c r="M37" s="207" t="e">
        <f t="shared" si="10"/>
        <v>#VALUE!</v>
      </c>
      <c r="O37" s="260">
        <v>23</v>
      </c>
      <c r="P37" s="261" t="e">
        <f t="shared" si="11"/>
        <v>#VALUE!</v>
      </c>
      <c r="Q37" s="262" t="e">
        <f t="shared" si="2"/>
        <v>#VALUE!</v>
      </c>
      <c r="R37" s="260" t="e">
        <f t="shared" si="12"/>
        <v>#VALUE!</v>
      </c>
      <c r="S37" s="245" t="e">
        <f t="shared" si="13"/>
        <v>#VALUE!</v>
      </c>
      <c r="T37" s="263" t="e">
        <f t="shared" si="14"/>
        <v>#VALUE!</v>
      </c>
    </row>
    <row r="38" spans="1:41" ht="9.75" customHeight="1" x14ac:dyDescent="0.2">
      <c r="A38" s="259" t="e">
        <f t="shared" si="4"/>
        <v>#VALUE!</v>
      </c>
      <c r="B38" s="203" t="e">
        <f t="shared" si="16"/>
        <v>#VALUE!</v>
      </c>
      <c r="C38" s="203" t="e">
        <f t="shared" si="5"/>
        <v>#VALUE!</v>
      </c>
      <c r="D38" s="204" t="e">
        <f t="shared" si="1"/>
        <v>#VALUE!</v>
      </c>
      <c r="E38" s="204" t="e">
        <f t="shared" si="6"/>
        <v>#VALUE!</v>
      </c>
      <c r="F38" s="204" t="e">
        <f t="shared" si="7"/>
        <v>#VALUE!</v>
      </c>
      <c r="H38" s="205"/>
      <c r="K38" s="206" t="e">
        <f t="shared" si="8"/>
        <v>#VALUE!</v>
      </c>
      <c r="L38" s="206" t="e">
        <f t="shared" si="9"/>
        <v>#VALUE!</v>
      </c>
      <c r="M38" s="207" t="e">
        <f t="shared" si="10"/>
        <v>#VALUE!</v>
      </c>
      <c r="O38" s="260">
        <v>24</v>
      </c>
      <c r="P38" s="261" t="e">
        <f t="shared" si="11"/>
        <v>#VALUE!</v>
      </c>
      <c r="Q38" s="262" t="e">
        <f t="shared" si="2"/>
        <v>#VALUE!</v>
      </c>
      <c r="R38" s="260" t="e">
        <f t="shared" si="12"/>
        <v>#VALUE!</v>
      </c>
      <c r="S38" s="245" t="e">
        <f t="shared" si="13"/>
        <v>#VALUE!</v>
      </c>
      <c r="T38" s="263" t="e">
        <f t="shared" si="14"/>
        <v>#VALUE!</v>
      </c>
    </row>
    <row r="39" spans="1:41" ht="9.75" customHeight="1" x14ac:dyDescent="0.2">
      <c r="A39" s="259" t="e">
        <f t="shared" si="4"/>
        <v>#VALUE!</v>
      </c>
      <c r="B39" s="203" t="e">
        <f t="shared" si="16"/>
        <v>#VALUE!</v>
      </c>
      <c r="C39" s="203" t="e">
        <f t="shared" si="5"/>
        <v>#VALUE!</v>
      </c>
      <c r="D39" s="204" t="e">
        <f t="shared" si="1"/>
        <v>#VALUE!</v>
      </c>
      <c r="E39" s="204" t="e">
        <f t="shared" si="6"/>
        <v>#VALUE!</v>
      </c>
      <c r="F39" s="204" t="e">
        <f t="shared" si="7"/>
        <v>#VALUE!</v>
      </c>
      <c r="H39" s="205"/>
      <c r="K39" s="206" t="e">
        <f t="shared" si="8"/>
        <v>#VALUE!</v>
      </c>
      <c r="L39" s="206" t="e">
        <f t="shared" si="9"/>
        <v>#VALUE!</v>
      </c>
      <c r="M39" s="207" t="e">
        <f t="shared" si="10"/>
        <v>#VALUE!</v>
      </c>
      <c r="O39" s="260">
        <v>25</v>
      </c>
      <c r="P39" s="261" t="e">
        <f t="shared" si="11"/>
        <v>#VALUE!</v>
      </c>
      <c r="Q39" s="262" t="e">
        <f t="shared" si="2"/>
        <v>#VALUE!</v>
      </c>
      <c r="R39" s="260" t="e">
        <f t="shared" si="12"/>
        <v>#VALUE!</v>
      </c>
      <c r="S39" s="245" t="e">
        <f t="shared" si="13"/>
        <v>#VALUE!</v>
      </c>
      <c r="T39" s="263" t="e">
        <f t="shared" si="14"/>
        <v>#VALUE!</v>
      </c>
    </row>
    <row r="40" spans="1:41" ht="9.75" customHeight="1" x14ac:dyDescent="0.2">
      <c r="A40" s="259" t="e">
        <f t="shared" si="4"/>
        <v>#VALUE!</v>
      </c>
      <c r="B40" s="203" t="e">
        <f t="shared" si="16"/>
        <v>#VALUE!</v>
      </c>
      <c r="C40" s="203" t="e">
        <f t="shared" si="5"/>
        <v>#VALUE!</v>
      </c>
      <c r="D40" s="204" t="e">
        <f t="shared" si="1"/>
        <v>#VALUE!</v>
      </c>
      <c r="E40" s="204" t="e">
        <f t="shared" si="6"/>
        <v>#VALUE!</v>
      </c>
      <c r="F40" s="204" t="e">
        <f t="shared" si="7"/>
        <v>#VALUE!</v>
      </c>
      <c r="H40" s="205"/>
      <c r="K40" s="206" t="e">
        <f t="shared" si="8"/>
        <v>#VALUE!</v>
      </c>
      <c r="L40" s="206" t="e">
        <f t="shared" si="9"/>
        <v>#VALUE!</v>
      </c>
      <c r="M40" s="207" t="e">
        <f t="shared" si="10"/>
        <v>#VALUE!</v>
      </c>
      <c r="O40" s="260">
        <v>26</v>
      </c>
      <c r="P40" s="261" t="e">
        <f t="shared" si="11"/>
        <v>#VALUE!</v>
      </c>
      <c r="Q40" s="262" t="e">
        <f t="shared" si="2"/>
        <v>#VALUE!</v>
      </c>
      <c r="R40" s="260" t="e">
        <f t="shared" si="12"/>
        <v>#VALUE!</v>
      </c>
      <c r="S40" s="245" t="e">
        <f t="shared" si="13"/>
        <v>#VALUE!</v>
      </c>
      <c r="T40" s="263" t="e">
        <f t="shared" si="14"/>
        <v>#VALUE!</v>
      </c>
    </row>
    <row r="41" spans="1:41" ht="9.75" customHeight="1" x14ac:dyDescent="0.2">
      <c r="A41" s="259" t="e">
        <f t="shared" si="4"/>
        <v>#VALUE!</v>
      </c>
      <c r="B41" s="203" t="e">
        <f t="shared" si="16"/>
        <v>#VALUE!</v>
      </c>
      <c r="C41" s="203" t="e">
        <f t="shared" si="5"/>
        <v>#VALUE!</v>
      </c>
      <c r="D41" s="204" t="e">
        <f t="shared" si="1"/>
        <v>#VALUE!</v>
      </c>
      <c r="E41" s="204" t="e">
        <f t="shared" si="6"/>
        <v>#VALUE!</v>
      </c>
      <c r="F41" s="204" t="e">
        <f t="shared" si="7"/>
        <v>#VALUE!</v>
      </c>
      <c r="H41" s="205"/>
      <c r="K41" s="206" t="e">
        <f t="shared" si="8"/>
        <v>#VALUE!</v>
      </c>
      <c r="L41" s="206" t="e">
        <f t="shared" si="9"/>
        <v>#VALUE!</v>
      </c>
      <c r="M41" s="207" t="e">
        <f t="shared" si="10"/>
        <v>#VALUE!</v>
      </c>
      <c r="O41" s="260">
        <v>27</v>
      </c>
      <c r="P41" s="261" t="e">
        <f t="shared" si="11"/>
        <v>#VALUE!</v>
      </c>
      <c r="Q41" s="262" t="e">
        <f t="shared" si="2"/>
        <v>#VALUE!</v>
      </c>
      <c r="R41" s="260" t="e">
        <f t="shared" si="12"/>
        <v>#VALUE!</v>
      </c>
      <c r="S41" s="245" t="e">
        <f t="shared" si="13"/>
        <v>#VALUE!</v>
      </c>
      <c r="T41" s="263" t="e">
        <f t="shared" si="14"/>
        <v>#VALUE!</v>
      </c>
    </row>
    <row r="42" spans="1:41" ht="9.75" customHeight="1" x14ac:dyDescent="0.2">
      <c r="A42" s="259" t="e">
        <f t="shared" si="4"/>
        <v>#VALUE!</v>
      </c>
      <c r="B42" s="203" t="e">
        <f t="shared" si="16"/>
        <v>#VALUE!</v>
      </c>
      <c r="C42" s="203" t="e">
        <f t="shared" si="5"/>
        <v>#VALUE!</v>
      </c>
      <c r="D42" s="204" t="e">
        <f t="shared" si="1"/>
        <v>#VALUE!</v>
      </c>
      <c r="E42" s="204" t="e">
        <f t="shared" si="6"/>
        <v>#VALUE!</v>
      </c>
      <c r="F42" s="204" t="e">
        <f t="shared" si="7"/>
        <v>#VALUE!</v>
      </c>
      <c r="H42" s="205"/>
      <c r="K42" s="206" t="e">
        <f t="shared" si="8"/>
        <v>#VALUE!</v>
      </c>
      <c r="L42" s="206" t="e">
        <f t="shared" si="9"/>
        <v>#VALUE!</v>
      </c>
      <c r="M42" s="207" t="e">
        <f t="shared" si="10"/>
        <v>#VALUE!</v>
      </c>
      <c r="O42" s="260">
        <v>28</v>
      </c>
      <c r="P42" s="261" t="e">
        <f t="shared" si="11"/>
        <v>#VALUE!</v>
      </c>
      <c r="Q42" s="262" t="e">
        <f t="shared" si="2"/>
        <v>#VALUE!</v>
      </c>
      <c r="R42" s="260" t="e">
        <f t="shared" si="12"/>
        <v>#VALUE!</v>
      </c>
      <c r="S42" s="245" t="e">
        <f t="shared" si="13"/>
        <v>#VALUE!</v>
      </c>
      <c r="T42" s="263" t="e">
        <f t="shared" si="14"/>
        <v>#VALUE!</v>
      </c>
    </row>
    <row r="43" spans="1:41" ht="9.75" customHeight="1" x14ac:dyDescent="0.2">
      <c r="A43" s="259" t="e">
        <f t="shared" si="4"/>
        <v>#VALUE!</v>
      </c>
      <c r="B43" s="203" t="e">
        <f t="shared" si="16"/>
        <v>#VALUE!</v>
      </c>
      <c r="C43" s="203" t="e">
        <f t="shared" si="5"/>
        <v>#VALUE!</v>
      </c>
      <c r="D43" s="204" t="e">
        <f t="shared" si="1"/>
        <v>#VALUE!</v>
      </c>
      <c r="E43" s="204" t="e">
        <f t="shared" si="6"/>
        <v>#VALUE!</v>
      </c>
      <c r="F43" s="204" t="e">
        <f t="shared" si="7"/>
        <v>#VALUE!</v>
      </c>
      <c r="H43" s="205"/>
      <c r="K43" s="206" t="e">
        <f t="shared" si="8"/>
        <v>#VALUE!</v>
      </c>
      <c r="L43" s="206" t="e">
        <f t="shared" si="9"/>
        <v>#VALUE!</v>
      </c>
      <c r="M43" s="207" t="e">
        <f t="shared" si="10"/>
        <v>#VALUE!</v>
      </c>
      <c r="O43" s="260">
        <v>29</v>
      </c>
      <c r="P43" s="261" t="e">
        <f t="shared" si="11"/>
        <v>#VALUE!</v>
      </c>
      <c r="Q43" s="262" t="e">
        <f t="shared" si="2"/>
        <v>#VALUE!</v>
      </c>
      <c r="R43" s="260" t="e">
        <f t="shared" si="12"/>
        <v>#VALUE!</v>
      </c>
      <c r="S43" s="245" t="e">
        <f t="shared" si="13"/>
        <v>#VALUE!</v>
      </c>
      <c r="T43" s="263" t="e">
        <f t="shared" si="14"/>
        <v>#VALUE!</v>
      </c>
    </row>
    <row r="44" spans="1:41" ht="9.75" customHeight="1" x14ac:dyDescent="0.2">
      <c r="A44" s="259" t="e">
        <f t="shared" si="4"/>
        <v>#VALUE!</v>
      </c>
      <c r="B44" s="203" t="e">
        <f t="shared" si="16"/>
        <v>#VALUE!</v>
      </c>
      <c r="C44" s="203" t="e">
        <f t="shared" si="5"/>
        <v>#VALUE!</v>
      </c>
      <c r="D44" s="204" t="e">
        <f t="shared" si="1"/>
        <v>#VALUE!</v>
      </c>
      <c r="E44" s="204" t="e">
        <f t="shared" si="6"/>
        <v>#VALUE!</v>
      </c>
      <c r="F44" s="204" t="e">
        <f t="shared" si="7"/>
        <v>#VALUE!</v>
      </c>
      <c r="H44" s="205"/>
      <c r="K44" s="206" t="e">
        <f t="shared" si="8"/>
        <v>#VALUE!</v>
      </c>
      <c r="L44" s="206" t="e">
        <f t="shared" si="9"/>
        <v>#VALUE!</v>
      </c>
      <c r="M44" s="207" t="e">
        <f t="shared" si="10"/>
        <v>#VALUE!</v>
      </c>
      <c r="O44" s="260">
        <v>30</v>
      </c>
      <c r="P44" s="261" t="e">
        <f t="shared" si="11"/>
        <v>#VALUE!</v>
      </c>
      <c r="Q44" s="262" t="e">
        <f t="shared" si="2"/>
        <v>#VALUE!</v>
      </c>
      <c r="R44" s="260" t="e">
        <f t="shared" si="12"/>
        <v>#VALUE!</v>
      </c>
      <c r="S44" s="245" t="e">
        <f t="shared" si="13"/>
        <v>#VALUE!</v>
      </c>
      <c r="T44" s="263" t="e">
        <f t="shared" si="14"/>
        <v>#VALUE!</v>
      </c>
    </row>
    <row r="45" spans="1:41" ht="9.75" customHeight="1" x14ac:dyDescent="0.2">
      <c r="A45" s="259" t="e">
        <f t="shared" si="4"/>
        <v>#VALUE!</v>
      </c>
      <c r="B45" s="203" t="e">
        <f t="shared" si="16"/>
        <v>#VALUE!</v>
      </c>
      <c r="C45" s="203" t="e">
        <f t="shared" si="5"/>
        <v>#VALUE!</v>
      </c>
      <c r="D45" s="204" t="e">
        <f t="shared" si="1"/>
        <v>#VALUE!</v>
      </c>
      <c r="E45" s="204" t="e">
        <f t="shared" si="6"/>
        <v>#VALUE!</v>
      </c>
      <c r="F45" s="204" t="e">
        <f t="shared" si="7"/>
        <v>#VALUE!</v>
      </c>
      <c r="H45" s="205"/>
      <c r="K45" s="206" t="e">
        <f t="shared" si="8"/>
        <v>#VALUE!</v>
      </c>
      <c r="L45" s="206" t="e">
        <f t="shared" si="9"/>
        <v>#VALUE!</v>
      </c>
      <c r="M45" s="207" t="e">
        <f t="shared" si="10"/>
        <v>#VALUE!</v>
      </c>
      <c r="O45" s="260">
        <v>31</v>
      </c>
      <c r="P45" s="261" t="e">
        <f t="shared" si="11"/>
        <v>#VALUE!</v>
      </c>
      <c r="Q45" s="262" t="e">
        <f t="shared" si="2"/>
        <v>#VALUE!</v>
      </c>
      <c r="R45" s="260" t="e">
        <f t="shared" si="12"/>
        <v>#VALUE!</v>
      </c>
      <c r="S45" s="245" t="e">
        <f t="shared" si="13"/>
        <v>#VALUE!</v>
      </c>
      <c r="T45" s="263" t="e">
        <f t="shared" si="14"/>
        <v>#VALUE!</v>
      </c>
      <c r="Y45" s="198"/>
      <c r="Z45" s="199"/>
      <c r="AA45" s="199"/>
      <c r="AB45" s="199"/>
      <c r="AC45" s="198"/>
      <c r="AD45" s="199"/>
      <c r="AE45" s="199"/>
      <c r="AF45" s="199"/>
      <c r="AG45" s="199"/>
      <c r="AH45" s="199"/>
      <c r="AI45" s="199"/>
      <c r="AJ45" s="199"/>
      <c r="AK45" s="199"/>
      <c r="AL45" s="199"/>
      <c r="AM45" s="199"/>
      <c r="AN45" s="199"/>
      <c r="AO45" s="199"/>
    </row>
    <row r="46" spans="1:41" ht="9.75" customHeight="1" x14ac:dyDescent="0.2">
      <c r="A46" s="259" t="e">
        <f t="shared" si="4"/>
        <v>#VALUE!</v>
      </c>
      <c r="B46" s="203" t="e">
        <f t="shared" si="16"/>
        <v>#VALUE!</v>
      </c>
      <c r="C46" s="203" t="e">
        <f t="shared" si="5"/>
        <v>#VALUE!</v>
      </c>
      <c r="D46" s="204" t="e">
        <f t="shared" si="1"/>
        <v>#VALUE!</v>
      </c>
      <c r="E46" s="204" t="e">
        <f t="shared" si="6"/>
        <v>#VALUE!</v>
      </c>
      <c r="F46" s="204" t="e">
        <f t="shared" si="7"/>
        <v>#VALUE!</v>
      </c>
      <c r="H46" s="205"/>
      <c r="K46" s="206" t="e">
        <f t="shared" si="8"/>
        <v>#VALUE!</v>
      </c>
      <c r="L46" s="206" t="e">
        <f t="shared" si="9"/>
        <v>#VALUE!</v>
      </c>
      <c r="M46" s="207" t="e">
        <f t="shared" si="10"/>
        <v>#VALUE!</v>
      </c>
      <c r="O46" s="260">
        <v>32</v>
      </c>
      <c r="P46" s="261" t="e">
        <f t="shared" si="11"/>
        <v>#VALUE!</v>
      </c>
      <c r="Q46" s="262" t="e">
        <f t="shared" si="2"/>
        <v>#VALUE!</v>
      </c>
      <c r="R46" s="260" t="e">
        <f t="shared" si="12"/>
        <v>#VALUE!</v>
      </c>
      <c r="S46" s="245" t="e">
        <f t="shared" si="13"/>
        <v>#VALUE!</v>
      </c>
      <c r="T46" s="263" t="e">
        <f t="shared" si="14"/>
        <v>#VALUE!</v>
      </c>
      <c r="Y46" s="199"/>
      <c r="Z46" s="199"/>
      <c r="AA46" s="199"/>
      <c r="AB46" s="199"/>
      <c r="AC46" s="199"/>
      <c r="AD46" s="199"/>
      <c r="AE46" s="199"/>
      <c r="AF46" s="199"/>
      <c r="AG46" s="199"/>
      <c r="AH46" s="199"/>
      <c r="AI46" s="199"/>
      <c r="AJ46" s="199"/>
      <c r="AK46" s="199"/>
      <c r="AL46" s="199" t="s">
        <v>244</v>
      </c>
      <c r="AM46" s="199" t="s">
        <v>259</v>
      </c>
      <c r="AN46" s="199">
        <v>1</v>
      </c>
      <c r="AO46" s="199" t="s">
        <v>244</v>
      </c>
    </row>
    <row r="47" spans="1:41" ht="9.75" customHeight="1" x14ac:dyDescent="0.2">
      <c r="A47" s="259" t="e">
        <f t="shared" si="4"/>
        <v>#VALUE!</v>
      </c>
      <c r="B47" s="203" t="e">
        <f t="shared" si="16"/>
        <v>#VALUE!</v>
      </c>
      <c r="C47" s="203" t="e">
        <f t="shared" si="5"/>
        <v>#VALUE!</v>
      </c>
      <c r="D47" s="204" t="e">
        <f t="shared" si="1"/>
        <v>#VALUE!</v>
      </c>
      <c r="E47" s="204" t="e">
        <f t="shared" si="6"/>
        <v>#VALUE!</v>
      </c>
      <c r="F47" s="204" t="e">
        <f t="shared" si="7"/>
        <v>#VALUE!</v>
      </c>
      <c r="H47" s="205"/>
      <c r="K47" s="206" t="e">
        <f t="shared" si="8"/>
        <v>#VALUE!</v>
      </c>
      <c r="L47" s="206" t="e">
        <f t="shared" si="9"/>
        <v>#VALUE!</v>
      </c>
      <c r="M47" s="207" t="e">
        <f t="shared" si="10"/>
        <v>#VALUE!</v>
      </c>
      <c r="O47" s="260">
        <v>33</v>
      </c>
      <c r="P47" s="261" t="e">
        <f t="shared" si="11"/>
        <v>#VALUE!</v>
      </c>
      <c r="Q47" s="262" t="e">
        <f t="shared" si="2"/>
        <v>#VALUE!</v>
      </c>
      <c r="R47" s="260" t="e">
        <f t="shared" si="12"/>
        <v>#VALUE!</v>
      </c>
      <c r="S47" s="245" t="e">
        <f t="shared" si="13"/>
        <v>#VALUE!</v>
      </c>
      <c r="T47" s="263" t="e">
        <f t="shared" si="14"/>
        <v>#VALUE!</v>
      </c>
      <c r="Y47" s="818"/>
      <c r="Z47" s="818"/>
      <c r="AA47" s="818"/>
      <c r="AB47" s="818"/>
      <c r="AC47" s="824"/>
      <c r="AD47" s="824"/>
      <c r="AE47" s="824"/>
      <c r="AF47" s="824"/>
      <c r="AG47" s="199"/>
      <c r="AH47" s="199"/>
      <c r="AI47" s="199"/>
      <c r="AJ47" s="199"/>
      <c r="AK47" s="199"/>
      <c r="AL47" s="199" t="s">
        <v>245</v>
      </c>
      <c r="AM47" s="199" t="s">
        <v>260</v>
      </c>
      <c r="AN47" s="199">
        <v>2</v>
      </c>
      <c r="AO47" s="199" t="s">
        <v>245</v>
      </c>
    </row>
    <row r="48" spans="1:41" ht="9.75" customHeight="1" x14ac:dyDescent="0.2">
      <c r="A48" s="259" t="e">
        <f t="shared" si="4"/>
        <v>#VALUE!</v>
      </c>
      <c r="B48" s="203" t="e">
        <f t="shared" si="16"/>
        <v>#VALUE!</v>
      </c>
      <c r="C48" s="203" t="e">
        <f t="shared" si="5"/>
        <v>#VALUE!</v>
      </c>
      <c r="D48" s="204" t="e">
        <f t="shared" si="1"/>
        <v>#VALUE!</v>
      </c>
      <c r="E48" s="204" t="e">
        <f t="shared" si="6"/>
        <v>#VALUE!</v>
      </c>
      <c r="F48" s="204" t="e">
        <f t="shared" si="7"/>
        <v>#VALUE!</v>
      </c>
      <c r="H48" s="205"/>
      <c r="K48" s="206" t="e">
        <f t="shared" si="8"/>
        <v>#VALUE!</v>
      </c>
      <c r="L48" s="206" t="e">
        <f t="shared" si="9"/>
        <v>#VALUE!</v>
      </c>
      <c r="M48" s="207" t="e">
        <f t="shared" si="10"/>
        <v>#VALUE!</v>
      </c>
      <c r="O48" s="260">
        <v>34</v>
      </c>
      <c r="P48" s="261" t="e">
        <f t="shared" si="11"/>
        <v>#VALUE!</v>
      </c>
      <c r="Q48" s="262" t="e">
        <f t="shared" si="2"/>
        <v>#VALUE!</v>
      </c>
      <c r="R48" s="260" t="e">
        <f t="shared" si="12"/>
        <v>#VALUE!</v>
      </c>
      <c r="S48" s="245" t="e">
        <f t="shared" si="13"/>
        <v>#VALUE!</v>
      </c>
      <c r="T48" s="263" t="e">
        <f t="shared" si="14"/>
        <v>#VALUE!</v>
      </c>
      <c r="Y48" s="825" t="s">
        <v>242</v>
      </c>
      <c r="Z48" s="825"/>
      <c r="AA48" s="825"/>
      <c r="AB48" s="818"/>
      <c r="AC48" s="200">
        <f>'1 skirsnis'!E154</f>
        <v>0</v>
      </c>
      <c r="AD48" s="218" t="s">
        <v>256</v>
      </c>
      <c r="AE48" s="201">
        <f>'1 skirsnis'!G154</f>
        <v>0</v>
      </c>
      <c r="AF48" s="218" t="s">
        <v>257</v>
      </c>
      <c r="AG48" s="199"/>
      <c r="AH48" s="199" t="e">
        <f>VLOOKUP(AE48,$AL$46:$AN$57,3,0)</f>
        <v>#N/A</v>
      </c>
      <c r="AI48" s="199"/>
      <c r="AJ48" s="202" t="str">
        <f>IF(ISERROR(DATE(AC48,AH48,15)),"-",DATE(AC48,AH48,15))</f>
        <v>-</v>
      </c>
      <c r="AK48" s="199"/>
      <c r="AL48" s="199" t="s">
        <v>246</v>
      </c>
      <c r="AM48" s="199" t="s">
        <v>261</v>
      </c>
      <c r="AN48" s="199">
        <v>3</v>
      </c>
      <c r="AO48" s="199" t="s">
        <v>246</v>
      </c>
    </row>
    <row r="49" spans="1:41" ht="9.75" customHeight="1" x14ac:dyDescent="0.2">
      <c r="A49" s="259" t="e">
        <f t="shared" si="4"/>
        <v>#VALUE!</v>
      </c>
      <c r="B49" s="203" t="e">
        <f t="shared" si="16"/>
        <v>#VALUE!</v>
      </c>
      <c r="C49" s="203" t="e">
        <f t="shared" si="5"/>
        <v>#VALUE!</v>
      </c>
      <c r="D49" s="204" t="e">
        <f t="shared" si="1"/>
        <v>#VALUE!</v>
      </c>
      <c r="E49" s="204" t="e">
        <f t="shared" si="6"/>
        <v>#VALUE!</v>
      </c>
      <c r="F49" s="204" t="e">
        <f t="shared" si="7"/>
        <v>#VALUE!</v>
      </c>
      <c r="H49" s="205"/>
      <c r="K49" s="206" t="e">
        <f t="shared" si="8"/>
        <v>#VALUE!</v>
      </c>
      <c r="L49" s="206" t="e">
        <f t="shared" si="9"/>
        <v>#VALUE!</v>
      </c>
      <c r="M49" s="207" t="e">
        <f t="shared" si="10"/>
        <v>#VALUE!</v>
      </c>
      <c r="O49" s="260">
        <v>35</v>
      </c>
      <c r="P49" s="261" t="e">
        <f t="shared" si="11"/>
        <v>#VALUE!</v>
      </c>
      <c r="Q49" s="262" t="e">
        <f t="shared" si="2"/>
        <v>#VALUE!</v>
      </c>
      <c r="R49" s="260" t="e">
        <f t="shared" si="12"/>
        <v>#VALUE!</v>
      </c>
      <c r="S49" s="245" t="e">
        <f t="shared" si="13"/>
        <v>#VALUE!</v>
      </c>
      <c r="T49" s="263" t="e">
        <f t="shared" si="14"/>
        <v>#VALUE!</v>
      </c>
      <c r="Y49" s="825" t="s">
        <v>243</v>
      </c>
      <c r="Z49" s="825"/>
      <c r="AA49" s="825"/>
      <c r="AB49" s="818"/>
      <c r="AC49" s="200">
        <f>'1 skirsnis'!E155</f>
        <v>0</v>
      </c>
      <c r="AD49" s="218" t="s">
        <v>256</v>
      </c>
      <c r="AE49" s="201">
        <f>'1 skirsnis'!G155</f>
        <v>0</v>
      </c>
      <c r="AF49" s="218" t="s">
        <v>257</v>
      </c>
      <c r="AG49" s="199"/>
      <c r="AH49" s="199" t="e">
        <f>VLOOKUP(AE49,$AL$46:$AN$57,3,0)</f>
        <v>#N/A</v>
      </c>
      <c r="AI49" s="199"/>
      <c r="AJ49" s="202" t="str">
        <f>IF(ISERROR(DATE(AC49,AH49,15)),"-",DATE(AC49,AH49,15))</f>
        <v>-</v>
      </c>
      <c r="AK49" s="199"/>
      <c r="AL49" s="199" t="s">
        <v>247</v>
      </c>
      <c r="AM49" s="199" t="s">
        <v>262</v>
      </c>
      <c r="AN49" s="199">
        <v>4</v>
      </c>
      <c r="AO49" s="199" t="s">
        <v>247</v>
      </c>
    </row>
    <row r="50" spans="1:41" ht="9.75" customHeight="1" x14ac:dyDescent="0.2">
      <c r="A50" s="259" t="e">
        <f t="shared" si="4"/>
        <v>#VALUE!</v>
      </c>
      <c r="B50" s="203" t="e">
        <f t="shared" si="16"/>
        <v>#VALUE!</v>
      </c>
      <c r="C50" s="203" t="e">
        <f t="shared" si="5"/>
        <v>#VALUE!</v>
      </c>
      <c r="D50" s="204" t="e">
        <f t="shared" si="1"/>
        <v>#VALUE!</v>
      </c>
      <c r="E50" s="204" t="e">
        <f t="shared" si="6"/>
        <v>#VALUE!</v>
      </c>
      <c r="F50" s="204" t="e">
        <f t="shared" si="7"/>
        <v>#VALUE!</v>
      </c>
      <c r="H50" s="205"/>
      <c r="K50" s="206" t="e">
        <f t="shared" si="8"/>
        <v>#VALUE!</v>
      </c>
      <c r="L50" s="206" t="e">
        <f t="shared" si="9"/>
        <v>#VALUE!</v>
      </c>
      <c r="M50" s="207" t="e">
        <f t="shared" si="10"/>
        <v>#VALUE!</v>
      </c>
      <c r="O50" s="260">
        <v>36</v>
      </c>
      <c r="P50" s="261" t="e">
        <f t="shared" si="11"/>
        <v>#VALUE!</v>
      </c>
      <c r="Q50" s="262" t="e">
        <f t="shared" si="2"/>
        <v>#VALUE!</v>
      </c>
      <c r="R50" s="260" t="e">
        <f t="shared" si="12"/>
        <v>#VALUE!</v>
      </c>
      <c r="S50" s="245" t="e">
        <f t="shared" si="13"/>
        <v>#VALUE!</v>
      </c>
      <c r="T50" s="263" t="e">
        <f t="shared" si="14"/>
        <v>#VALUE!</v>
      </c>
      <c r="Y50" s="825" t="s">
        <v>258</v>
      </c>
      <c r="Z50" s="825"/>
      <c r="AA50" s="825"/>
      <c r="AB50" s="818"/>
      <c r="AC50" s="200">
        <f>'1 skirsnis'!E156</f>
        <v>0</v>
      </c>
      <c r="AD50" s="218" t="s">
        <v>256</v>
      </c>
      <c r="AE50" s="201">
        <f>'1 skirsnis'!G156</f>
        <v>0</v>
      </c>
      <c r="AF50" s="218" t="s">
        <v>257</v>
      </c>
      <c r="AG50" s="199"/>
      <c r="AH50" s="199" t="e">
        <f>VLOOKUP(AE50,$AL$46:$AN$57,3,0)</f>
        <v>#N/A</v>
      </c>
      <c r="AI50" s="199"/>
      <c r="AJ50" s="202" t="e">
        <f>DATE(AC50,AH50,15)</f>
        <v>#N/A</v>
      </c>
      <c r="AK50" s="199"/>
      <c r="AL50" s="199" t="s">
        <v>248</v>
      </c>
      <c r="AM50" s="199" t="s">
        <v>263</v>
      </c>
      <c r="AN50" s="199">
        <v>5</v>
      </c>
      <c r="AO50" s="199" t="s">
        <v>248</v>
      </c>
    </row>
    <row r="51" spans="1:41" ht="9.75" customHeight="1" x14ac:dyDescent="0.2">
      <c r="A51" s="259" t="e">
        <f t="shared" si="4"/>
        <v>#VALUE!</v>
      </c>
      <c r="B51" s="203" t="e">
        <f t="shared" si="16"/>
        <v>#VALUE!</v>
      </c>
      <c r="C51" s="203" t="e">
        <f t="shared" si="5"/>
        <v>#VALUE!</v>
      </c>
      <c r="D51" s="204" t="e">
        <f t="shared" si="1"/>
        <v>#VALUE!</v>
      </c>
      <c r="E51" s="204" t="e">
        <f t="shared" si="6"/>
        <v>#VALUE!</v>
      </c>
      <c r="F51" s="204" t="e">
        <f t="shared" si="7"/>
        <v>#VALUE!</v>
      </c>
      <c r="H51" s="205"/>
      <c r="K51" s="206" t="e">
        <f t="shared" si="8"/>
        <v>#VALUE!</v>
      </c>
      <c r="L51" s="206" t="e">
        <f t="shared" si="9"/>
        <v>#VALUE!</v>
      </c>
      <c r="M51" s="207" t="e">
        <f t="shared" si="10"/>
        <v>#VALUE!</v>
      </c>
      <c r="O51" s="260">
        <v>37</v>
      </c>
      <c r="P51" s="261" t="e">
        <f t="shared" si="11"/>
        <v>#VALUE!</v>
      </c>
      <c r="Q51" s="262" t="e">
        <f t="shared" si="2"/>
        <v>#VALUE!</v>
      </c>
      <c r="R51" s="260" t="e">
        <f t="shared" si="12"/>
        <v>#VALUE!</v>
      </c>
      <c r="S51" s="245" t="e">
        <f t="shared" si="13"/>
        <v>#VALUE!</v>
      </c>
      <c r="T51" s="263" t="e">
        <f t="shared" si="14"/>
        <v>#VALUE!</v>
      </c>
      <c r="Y51" s="825" t="s">
        <v>361</v>
      </c>
      <c r="Z51" s="825"/>
      <c r="AA51" s="825"/>
      <c r="AB51" s="818"/>
      <c r="AC51" s="219" t="e">
        <f>(AC50-AC49-1)*12+AH50+(12-AH49+1)</f>
        <v>#N/A</v>
      </c>
      <c r="AD51" s="218" t="s">
        <v>257</v>
      </c>
      <c r="AE51" s="225" t="str">
        <f>IF(ISERROR((AC50-AC48-1)*12+AH50+(12-AH48+1)-1),"-",(AC50-AC48-1)*12+AH50+(12-AH48+1)-1)</f>
        <v>-</v>
      </c>
      <c r="AF51" s="220" t="s">
        <v>362</v>
      </c>
      <c r="AG51" s="199"/>
      <c r="AH51" s="199"/>
      <c r="AI51" s="199"/>
      <c r="AJ51" s="199"/>
      <c r="AK51" s="199"/>
      <c r="AL51" s="199" t="s">
        <v>249</v>
      </c>
      <c r="AM51" s="199" t="s">
        <v>264</v>
      </c>
      <c r="AN51" s="199">
        <v>6</v>
      </c>
      <c r="AO51" s="199" t="s">
        <v>249</v>
      </c>
    </row>
    <row r="52" spans="1:41" ht="9.75" customHeight="1" x14ac:dyDescent="0.2">
      <c r="A52" s="259" t="e">
        <f t="shared" si="4"/>
        <v>#VALUE!</v>
      </c>
      <c r="B52" s="203" t="e">
        <f t="shared" si="16"/>
        <v>#VALUE!</v>
      </c>
      <c r="C52" s="203" t="e">
        <f t="shared" si="5"/>
        <v>#VALUE!</v>
      </c>
      <c r="D52" s="204" t="e">
        <f t="shared" si="1"/>
        <v>#VALUE!</v>
      </c>
      <c r="E52" s="204" t="e">
        <f t="shared" si="6"/>
        <v>#VALUE!</v>
      </c>
      <c r="F52" s="204" t="e">
        <f t="shared" si="7"/>
        <v>#VALUE!</v>
      </c>
      <c r="H52" s="205"/>
      <c r="K52" s="206" t="e">
        <f t="shared" si="8"/>
        <v>#VALUE!</v>
      </c>
      <c r="L52" s="206" t="e">
        <f t="shared" si="9"/>
        <v>#VALUE!</v>
      </c>
      <c r="M52" s="207" t="e">
        <f t="shared" si="10"/>
        <v>#VALUE!</v>
      </c>
      <c r="O52" s="260">
        <v>38</v>
      </c>
      <c r="P52" s="261" t="e">
        <f t="shared" si="11"/>
        <v>#VALUE!</v>
      </c>
      <c r="Q52" s="262" t="e">
        <f t="shared" si="2"/>
        <v>#VALUE!</v>
      </c>
      <c r="R52" s="260" t="e">
        <f t="shared" si="12"/>
        <v>#VALUE!</v>
      </c>
      <c r="S52" s="245" t="e">
        <f t="shared" si="13"/>
        <v>#VALUE!</v>
      </c>
      <c r="T52" s="263" t="e">
        <f t="shared" si="14"/>
        <v>#VALUE!</v>
      </c>
      <c r="Y52" s="818"/>
      <c r="Z52" s="818"/>
      <c r="AA52" s="818"/>
      <c r="AB52" s="818"/>
      <c r="AC52" s="222"/>
      <c r="AD52" s="218" t="s">
        <v>273</v>
      </c>
      <c r="AE52" s="221"/>
      <c r="AF52" s="221"/>
      <c r="AG52" s="199"/>
      <c r="AH52" s="199"/>
      <c r="AI52" s="199"/>
      <c r="AJ52" s="199"/>
      <c r="AK52" s="199"/>
      <c r="AL52" s="199" t="s">
        <v>250</v>
      </c>
      <c r="AM52" s="199" t="s">
        <v>266</v>
      </c>
      <c r="AN52" s="199">
        <v>7</v>
      </c>
      <c r="AO52" s="199" t="s">
        <v>250</v>
      </c>
    </row>
    <row r="53" spans="1:41" ht="9.75" customHeight="1" x14ac:dyDescent="0.2">
      <c r="A53" s="259" t="e">
        <f t="shared" si="4"/>
        <v>#VALUE!</v>
      </c>
      <c r="B53" s="203" t="e">
        <f t="shared" si="16"/>
        <v>#VALUE!</v>
      </c>
      <c r="C53" s="203" t="e">
        <f t="shared" si="5"/>
        <v>#VALUE!</v>
      </c>
      <c r="D53" s="204" t="e">
        <f t="shared" si="1"/>
        <v>#VALUE!</v>
      </c>
      <c r="E53" s="204" t="e">
        <f t="shared" si="6"/>
        <v>#VALUE!</v>
      </c>
      <c r="F53" s="204" t="e">
        <f t="shared" si="7"/>
        <v>#VALUE!</v>
      </c>
      <c r="H53" s="205"/>
      <c r="K53" s="206" t="e">
        <f t="shared" si="8"/>
        <v>#VALUE!</v>
      </c>
      <c r="L53" s="206" t="e">
        <f t="shared" si="9"/>
        <v>#VALUE!</v>
      </c>
      <c r="M53" s="207" t="e">
        <f t="shared" si="10"/>
        <v>#VALUE!</v>
      </c>
      <c r="O53" s="260">
        <v>39</v>
      </c>
      <c r="P53" s="261" t="e">
        <f t="shared" si="11"/>
        <v>#VALUE!</v>
      </c>
      <c r="Q53" s="262" t="e">
        <f t="shared" si="2"/>
        <v>#VALUE!</v>
      </c>
      <c r="R53" s="260" t="e">
        <f t="shared" si="12"/>
        <v>#VALUE!</v>
      </c>
      <c r="S53" s="245" t="e">
        <f t="shared" si="13"/>
        <v>#VALUE!</v>
      </c>
      <c r="T53" s="263" t="e">
        <f t="shared" si="14"/>
        <v>#VALUE!</v>
      </c>
      <c r="Y53" s="818"/>
      <c r="Z53" s="818"/>
      <c r="AA53" s="818"/>
      <c r="AB53" s="818"/>
      <c r="AC53" s="223"/>
      <c r="AD53" s="218"/>
      <c r="AE53" s="221" t="s">
        <v>604</v>
      </c>
      <c r="AF53" s="221"/>
      <c r="AG53" s="199"/>
      <c r="AH53" s="199"/>
      <c r="AI53" s="199"/>
      <c r="AJ53" s="199"/>
      <c r="AK53" s="199"/>
      <c r="AL53" s="199" t="s">
        <v>251</v>
      </c>
      <c r="AM53" s="199" t="s">
        <v>267</v>
      </c>
      <c r="AN53" s="199">
        <v>8</v>
      </c>
      <c r="AO53" s="199" t="s">
        <v>251</v>
      </c>
    </row>
    <row r="54" spans="1:41" ht="9.75" customHeight="1" x14ac:dyDescent="0.2">
      <c r="A54" s="259" t="e">
        <f t="shared" si="4"/>
        <v>#VALUE!</v>
      </c>
      <c r="B54" s="203" t="e">
        <f t="shared" si="16"/>
        <v>#VALUE!</v>
      </c>
      <c r="C54" s="203" t="e">
        <f t="shared" si="5"/>
        <v>#VALUE!</v>
      </c>
      <c r="D54" s="204" t="e">
        <f t="shared" si="1"/>
        <v>#VALUE!</v>
      </c>
      <c r="E54" s="204" t="e">
        <f t="shared" si="6"/>
        <v>#VALUE!</v>
      </c>
      <c r="F54" s="204" t="e">
        <f t="shared" si="7"/>
        <v>#VALUE!</v>
      </c>
      <c r="H54" s="205"/>
      <c r="K54" s="206" t="e">
        <f t="shared" si="8"/>
        <v>#VALUE!</v>
      </c>
      <c r="L54" s="206" t="e">
        <f t="shared" si="9"/>
        <v>#VALUE!</v>
      </c>
      <c r="M54" s="207" t="e">
        <f t="shared" si="10"/>
        <v>#VALUE!</v>
      </c>
      <c r="O54" s="260">
        <v>40</v>
      </c>
      <c r="P54" s="261" t="e">
        <f t="shared" si="11"/>
        <v>#VALUE!</v>
      </c>
      <c r="Q54" s="262" t="e">
        <f t="shared" si="2"/>
        <v>#VALUE!</v>
      </c>
      <c r="R54" s="260" t="e">
        <f t="shared" si="12"/>
        <v>#VALUE!</v>
      </c>
      <c r="S54" s="245" t="e">
        <f t="shared" si="13"/>
        <v>#VALUE!</v>
      </c>
      <c r="T54" s="263" t="e">
        <f t="shared" si="14"/>
        <v>#VALUE!</v>
      </c>
      <c r="Y54" s="199"/>
      <c r="Z54" s="199"/>
      <c r="AA54" s="199"/>
      <c r="AB54" s="199"/>
      <c r="AC54" s="221"/>
      <c r="AD54" s="221"/>
      <c r="AE54" s="221"/>
      <c r="AF54" s="221"/>
      <c r="AG54" s="199"/>
      <c r="AH54" s="199"/>
      <c r="AI54" s="199"/>
      <c r="AJ54" s="199"/>
      <c r="AK54" s="199"/>
      <c r="AL54" s="199" t="s">
        <v>252</v>
      </c>
      <c r="AM54" s="199" t="s">
        <v>268</v>
      </c>
      <c r="AN54" s="199">
        <v>9</v>
      </c>
      <c r="AO54" s="199" t="s">
        <v>252</v>
      </c>
    </row>
    <row r="55" spans="1:41" ht="9.75" customHeight="1" x14ac:dyDescent="0.2">
      <c r="A55" s="259" t="e">
        <f t="shared" si="4"/>
        <v>#VALUE!</v>
      </c>
      <c r="B55" s="203" t="e">
        <f t="shared" si="16"/>
        <v>#VALUE!</v>
      </c>
      <c r="C55" s="203" t="e">
        <f t="shared" si="5"/>
        <v>#VALUE!</v>
      </c>
      <c r="D55" s="204" t="e">
        <f t="shared" si="1"/>
        <v>#VALUE!</v>
      </c>
      <c r="E55" s="204" t="e">
        <f t="shared" si="6"/>
        <v>#VALUE!</v>
      </c>
      <c r="F55" s="204" t="e">
        <f t="shared" si="7"/>
        <v>#VALUE!</v>
      </c>
      <c r="H55" s="205"/>
      <c r="K55" s="206" t="e">
        <f t="shared" si="8"/>
        <v>#VALUE!</v>
      </c>
      <c r="L55" s="206" t="e">
        <f t="shared" si="9"/>
        <v>#VALUE!</v>
      </c>
      <c r="M55" s="207" t="e">
        <f t="shared" si="10"/>
        <v>#VALUE!</v>
      </c>
      <c r="O55" s="260">
        <v>41</v>
      </c>
      <c r="P55" s="261" t="e">
        <f t="shared" si="11"/>
        <v>#VALUE!</v>
      </c>
      <c r="Q55" s="262" t="e">
        <f t="shared" si="2"/>
        <v>#VALUE!</v>
      </c>
      <c r="R55" s="260" t="e">
        <f t="shared" si="12"/>
        <v>#VALUE!</v>
      </c>
      <c r="S55" s="245" t="e">
        <f t="shared" si="13"/>
        <v>#VALUE!</v>
      </c>
      <c r="T55" s="263" t="e">
        <f t="shared" si="14"/>
        <v>#VALUE!</v>
      </c>
      <c r="Y55" s="825" t="s">
        <v>285</v>
      </c>
      <c r="Z55" s="825"/>
      <c r="AA55" s="825"/>
      <c r="AB55" s="818"/>
      <c r="AC55" s="200">
        <f>'3 skirsnis (2)'!B18</f>
        <v>0</v>
      </c>
      <c r="AD55" s="218" t="s">
        <v>256</v>
      </c>
      <c r="AE55" s="201">
        <f>'3 skirsnis (2)'!D18</f>
        <v>0</v>
      </c>
      <c r="AF55" s="218" t="s">
        <v>257</v>
      </c>
      <c r="AG55" s="199"/>
      <c r="AH55" s="199" t="e">
        <f>VLOOKUP(AE55,$AL$46:$AN$57,3,0)</f>
        <v>#N/A</v>
      </c>
      <c r="AI55" s="199"/>
      <c r="AJ55" s="202" t="e">
        <f>DATE(AC55,AH55,15)</f>
        <v>#N/A</v>
      </c>
      <c r="AK55" s="199"/>
      <c r="AL55" s="199" t="s">
        <v>253</v>
      </c>
      <c r="AM55" s="199" t="s">
        <v>269</v>
      </c>
      <c r="AN55" s="199">
        <v>10</v>
      </c>
      <c r="AO55" s="199" t="s">
        <v>253</v>
      </c>
    </row>
    <row r="56" spans="1:41" ht="9.75" customHeight="1" x14ac:dyDescent="0.2">
      <c r="A56" s="259" t="e">
        <f t="shared" si="4"/>
        <v>#VALUE!</v>
      </c>
      <c r="B56" s="203" t="e">
        <f t="shared" si="16"/>
        <v>#VALUE!</v>
      </c>
      <c r="C56" s="203" t="e">
        <f t="shared" si="5"/>
        <v>#VALUE!</v>
      </c>
      <c r="D56" s="204" t="e">
        <f t="shared" si="1"/>
        <v>#VALUE!</v>
      </c>
      <c r="E56" s="204" t="e">
        <f t="shared" si="6"/>
        <v>#VALUE!</v>
      </c>
      <c r="F56" s="204" t="e">
        <f t="shared" si="7"/>
        <v>#VALUE!</v>
      </c>
      <c r="H56" s="205"/>
      <c r="K56" s="206" t="e">
        <f t="shared" si="8"/>
        <v>#VALUE!</v>
      </c>
      <c r="L56" s="206" t="e">
        <f t="shared" si="9"/>
        <v>#VALUE!</v>
      </c>
      <c r="M56" s="207" t="e">
        <f t="shared" si="10"/>
        <v>#VALUE!</v>
      </c>
      <c r="O56" s="260">
        <v>42</v>
      </c>
      <c r="P56" s="261" t="e">
        <f t="shared" si="11"/>
        <v>#VALUE!</v>
      </c>
      <c r="Q56" s="262" t="e">
        <f t="shared" si="2"/>
        <v>#VALUE!</v>
      </c>
      <c r="R56" s="260" t="e">
        <f t="shared" si="12"/>
        <v>#VALUE!</v>
      </c>
      <c r="S56" s="245" t="e">
        <f t="shared" si="13"/>
        <v>#VALUE!</v>
      </c>
      <c r="T56" s="263" t="e">
        <f t="shared" si="14"/>
        <v>#VALUE!</v>
      </c>
      <c r="Y56" s="199"/>
      <c r="Z56" s="199"/>
      <c r="AA56" s="199"/>
      <c r="AB56" s="199"/>
      <c r="AC56" s="199"/>
      <c r="AD56" s="199"/>
      <c r="AE56" s="199"/>
      <c r="AF56" s="199"/>
      <c r="AG56" s="199"/>
      <c r="AH56" s="199"/>
      <c r="AI56" s="199"/>
      <c r="AJ56" s="199"/>
      <c r="AK56" s="199"/>
      <c r="AL56" s="199" t="s">
        <v>254</v>
      </c>
      <c r="AM56" s="199" t="s">
        <v>270</v>
      </c>
      <c r="AN56" s="199">
        <v>11</v>
      </c>
      <c r="AO56" s="199" t="s">
        <v>254</v>
      </c>
    </row>
    <row r="57" spans="1:41" ht="9.75" customHeight="1" x14ac:dyDescent="0.2">
      <c r="A57" s="259" t="e">
        <f t="shared" si="4"/>
        <v>#VALUE!</v>
      </c>
      <c r="B57" s="203" t="e">
        <f t="shared" si="16"/>
        <v>#VALUE!</v>
      </c>
      <c r="C57" s="203" t="e">
        <f t="shared" si="5"/>
        <v>#VALUE!</v>
      </c>
      <c r="D57" s="204" t="e">
        <f t="shared" si="1"/>
        <v>#VALUE!</v>
      </c>
      <c r="E57" s="204" t="e">
        <f t="shared" si="6"/>
        <v>#VALUE!</v>
      </c>
      <c r="F57" s="204" t="e">
        <f t="shared" si="7"/>
        <v>#VALUE!</v>
      </c>
      <c r="H57" s="205"/>
      <c r="K57" s="206" t="e">
        <f t="shared" si="8"/>
        <v>#VALUE!</v>
      </c>
      <c r="L57" s="206" t="e">
        <f t="shared" si="9"/>
        <v>#VALUE!</v>
      </c>
      <c r="M57" s="207" t="e">
        <f t="shared" si="10"/>
        <v>#VALUE!</v>
      </c>
      <c r="O57" s="260">
        <v>43</v>
      </c>
      <c r="P57" s="261" t="e">
        <f t="shared" si="11"/>
        <v>#VALUE!</v>
      </c>
      <c r="Q57" s="262" t="e">
        <f t="shared" si="2"/>
        <v>#VALUE!</v>
      </c>
      <c r="R57" s="260" t="e">
        <f t="shared" si="12"/>
        <v>#VALUE!</v>
      </c>
      <c r="S57" s="245" t="e">
        <f t="shared" si="13"/>
        <v>#VALUE!</v>
      </c>
      <c r="T57" s="263" t="e">
        <f t="shared" si="14"/>
        <v>#VALUE!</v>
      </c>
      <c r="Y57" s="199"/>
      <c r="Z57" s="199"/>
      <c r="AA57" s="199"/>
      <c r="AB57" s="199"/>
      <c r="AC57" s="199"/>
      <c r="AD57" s="199"/>
      <c r="AE57" s="199"/>
      <c r="AF57" s="199"/>
      <c r="AG57" s="199"/>
      <c r="AH57" s="199"/>
      <c r="AI57" s="199"/>
      <c r="AJ57" s="199"/>
      <c r="AK57" s="199"/>
      <c r="AL57" s="199" t="s">
        <v>255</v>
      </c>
      <c r="AM57" s="199" t="s">
        <v>271</v>
      </c>
      <c r="AN57" s="199">
        <v>12</v>
      </c>
      <c r="AO57" s="199" t="s">
        <v>255</v>
      </c>
    </row>
    <row r="58" spans="1:41" ht="9.75" customHeight="1" x14ac:dyDescent="0.2">
      <c r="A58" s="259" t="e">
        <f t="shared" si="4"/>
        <v>#VALUE!</v>
      </c>
      <c r="B58" s="203" t="e">
        <f t="shared" si="16"/>
        <v>#VALUE!</v>
      </c>
      <c r="C58" s="203" t="e">
        <f t="shared" si="5"/>
        <v>#VALUE!</v>
      </c>
      <c r="D58" s="204" t="e">
        <f t="shared" si="1"/>
        <v>#VALUE!</v>
      </c>
      <c r="E58" s="204" t="e">
        <f t="shared" si="6"/>
        <v>#VALUE!</v>
      </c>
      <c r="F58" s="204" t="e">
        <f t="shared" si="7"/>
        <v>#VALUE!</v>
      </c>
      <c r="H58" s="205"/>
      <c r="K58" s="206" t="e">
        <f t="shared" si="8"/>
        <v>#VALUE!</v>
      </c>
      <c r="L58" s="206" t="e">
        <f t="shared" si="9"/>
        <v>#VALUE!</v>
      </c>
      <c r="M58" s="207" t="e">
        <f t="shared" si="10"/>
        <v>#VALUE!</v>
      </c>
      <c r="O58" s="260">
        <v>44</v>
      </c>
      <c r="P58" s="261" t="e">
        <f t="shared" si="11"/>
        <v>#VALUE!</v>
      </c>
      <c r="Q58" s="262" t="e">
        <f t="shared" si="2"/>
        <v>#VALUE!</v>
      </c>
      <c r="R58" s="260" t="e">
        <f t="shared" si="12"/>
        <v>#VALUE!</v>
      </c>
      <c r="S58" s="245" t="e">
        <f t="shared" si="13"/>
        <v>#VALUE!</v>
      </c>
      <c r="T58" s="263" t="e">
        <f t="shared" si="14"/>
        <v>#VALUE!</v>
      </c>
    </row>
    <row r="59" spans="1:41" ht="9.75" customHeight="1" x14ac:dyDescent="0.2">
      <c r="A59" s="259" t="e">
        <f t="shared" si="4"/>
        <v>#VALUE!</v>
      </c>
      <c r="B59" s="203" t="e">
        <f t="shared" si="16"/>
        <v>#VALUE!</v>
      </c>
      <c r="C59" s="203" t="e">
        <f t="shared" si="5"/>
        <v>#VALUE!</v>
      </c>
      <c r="D59" s="204" t="e">
        <f t="shared" si="1"/>
        <v>#VALUE!</v>
      </c>
      <c r="E59" s="204" t="e">
        <f t="shared" si="6"/>
        <v>#VALUE!</v>
      </c>
      <c r="F59" s="204" t="e">
        <f t="shared" si="7"/>
        <v>#VALUE!</v>
      </c>
      <c r="H59" s="205"/>
      <c r="K59" s="206" t="e">
        <f t="shared" si="8"/>
        <v>#VALUE!</v>
      </c>
      <c r="L59" s="206" t="e">
        <f t="shared" si="9"/>
        <v>#VALUE!</v>
      </c>
      <c r="M59" s="207" t="e">
        <f t="shared" si="10"/>
        <v>#VALUE!</v>
      </c>
      <c r="O59" s="260">
        <v>45</v>
      </c>
      <c r="P59" s="261" t="e">
        <f t="shared" si="11"/>
        <v>#VALUE!</v>
      </c>
      <c r="Q59" s="262" t="e">
        <f t="shared" si="2"/>
        <v>#VALUE!</v>
      </c>
      <c r="R59" s="260" t="e">
        <f t="shared" si="12"/>
        <v>#VALUE!</v>
      </c>
      <c r="S59" s="245" t="e">
        <f t="shared" si="13"/>
        <v>#VALUE!</v>
      </c>
      <c r="T59" s="263" t="e">
        <f t="shared" si="14"/>
        <v>#VALUE!</v>
      </c>
    </row>
    <row r="60" spans="1:41" ht="9.75" customHeight="1" x14ac:dyDescent="0.2">
      <c r="A60" s="259" t="e">
        <f t="shared" si="4"/>
        <v>#VALUE!</v>
      </c>
      <c r="B60" s="203" t="e">
        <f t="shared" si="16"/>
        <v>#VALUE!</v>
      </c>
      <c r="C60" s="203" t="e">
        <f t="shared" si="5"/>
        <v>#VALUE!</v>
      </c>
      <c r="D60" s="204" t="e">
        <f t="shared" si="1"/>
        <v>#VALUE!</v>
      </c>
      <c r="E60" s="204" t="e">
        <f t="shared" si="6"/>
        <v>#VALUE!</v>
      </c>
      <c r="F60" s="204" t="e">
        <f t="shared" si="7"/>
        <v>#VALUE!</v>
      </c>
      <c r="H60" s="205"/>
      <c r="K60" s="206" t="e">
        <f t="shared" si="8"/>
        <v>#VALUE!</v>
      </c>
      <c r="L60" s="206" t="e">
        <f t="shared" si="9"/>
        <v>#VALUE!</v>
      </c>
      <c r="M60" s="207" t="e">
        <f t="shared" si="10"/>
        <v>#VALUE!</v>
      </c>
      <c r="O60" s="260">
        <v>46</v>
      </c>
      <c r="P60" s="261" t="e">
        <f t="shared" si="11"/>
        <v>#VALUE!</v>
      </c>
      <c r="Q60" s="262" t="e">
        <f t="shared" si="2"/>
        <v>#VALUE!</v>
      </c>
      <c r="R60" s="260" t="e">
        <f t="shared" si="12"/>
        <v>#VALUE!</v>
      </c>
      <c r="S60" s="245" t="e">
        <f t="shared" si="13"/>
        <v>#VALUE!</v>
      </c>
      <c r="T60" s="263" t="e">
        <f t="shared" si="14"/>
        <v>#VALUE!</v>
      </c>
    </row>
    <row r="61" spans="1:41" ht="9.75" customHeight="1" x14ac:dyDescent="0.2">
      <c r="A61" s="259" t="e">
        <f t="shared" si="4"/>
        <v>#VALUE!</v>
      </c>
      <c r="B61" s="203" t="e">
        <f t="shared" si="16"/>
        <v>#VALUE!</v>
      </c>
      <c r="C61" s="203" t="e">
        <f t="shared" si="5"/>
        <v>#VALUE!</v>
      </c>
      <c r="D61" s="204" t="e">
        <f t="shared" si="1"/>
        <v>#VALUE!</v>
      </c>
      <c r="E61" s="204" t="e">
        <f t="shared" si="6"/>
        <v>#VALUE!</v>
      </c>
      <c r="F61" s="204" t="e">
        <f t="shared" si="7"/>
        <v>#VALUE!</v>
      </c>
      <c r="H61" s="205"/>
      <c r="K61" s="206" t="e">
        <f t="shared" si="8"/>
        <v>#VALUE!</v>
      </c>
      <c r="L61" s="206" t="e">
        <f t="shared" si="9"/>
        <v>#VALUE!</v>
      </c>
      <c r="M61" s="207" t="e">
        <f t="shared" si="10"/>
        <v>#VALUE!</v>
      </c>
      <c r="O61" s="260">
        <v>47</v>
      </c>
      <c r="P61" s="261" t="e">
        <f t="shared" si="11"/>
        <v>#VALUE!</v>
      </c>
      <c r="Q61" s="262" t="e">
        <f t="shared" si="2"/>
        <v>#VALUE!</v>
      </c>
      <c r="R61" s="260" t="e">
        <f t="shared" si="12"/>
        <v>#VALUE!</v>
      </c>
      <c r="S61" s="245" t="e">
        <f t="shared" si="13"/>
        <v>#VALUE!</v>
      </c>
      <c r="T61" s="263" t="e">
        <f t="shared" si="14"/>
        <v>#VALUE!</v>
      </c>
    </row>
    <row r="62" spans="1:41" ht="9.75" customHeight="1" x14ac:dyDescent="0.2">
      <c r="A62" s="259" t="e">
        <f t="shared" si="4"/>
        <v>#VALUE!</v>
      </c>
      <c r="B62" s="203" t="e">
        <f t="shared" si="16"/>
        <v>#VALUE!</v>
      </c>
      <c r="C62" s="203" t="e">
        <f t="shared" si="5"/>
        <v>#VALUE!</v>
      </c>
      <c r="D62" s="204" t="e">
        <f t="shared" si="1"/>
        <v>#VALUE!</v>
      </c>
      <c r="E62" s="204" t="e">
        <f t="shared" si="6"/>
        <v>#VALUE!</v>
      </c>
      <c r="F62" s="204" t="e">
        <f t="shared" si="7"/>
        <v>#VALUE!</v>
      </c>
      <c r="H62" s="205"/>
      <c r="K62" s="206" t="e">
        <f t="shared" si="8"/>
        <v>#VALUE!</v>
      </c>
      <c r="L62" s="206" t="e">
        <f t="shared" si="9"/>
        <v>#VALUE!</v>
      </c>
      <c r="M62" s="207" t="e">
        <f t="shared" si="10"/>
        <v>#VALUE!</v>
      </c>
      <c r="O62" s="260">
        <v>48</v>
      </c>
      <c r="P62" s="261" t="e">
        <f t="shared" si="11"/>
        <v>#VALUE!</v>
      </c>
      <c r="Q62" s="262" t="e">
        <f t="shared" si="2"/>
        <v>#VALUE!</v>
      </c>
      <c r="R62" s="260" t="e">
        <f t="shared" si="12"/>
        <v>#VALUE!</v>
      </c>
      <c r="S62" s="245" t="e">
        <f t="shared" si="13"/>
        <v>#VALUE!</v>
      </c>
      <c r="T62" s="263" t="e">
        <f t="shared" si="14"/>
        <v>#VALUE!</v>
      </c>
      <c r="AD62" s="209" t="e">
        <f>IF(MONTH('Paskolos gr'!F9-'Paskolos gr'!F7)&gt;1,MONTH('Paskolos gr'!F9-'Paskolos gr'!F7)-1,0)</f>
        <v>#VALUE!</v>
      </c>
    </row>
    <row r="63" spans="1:41" ht="9.75" customHeight="1" x14ac:dyDescent="0.2">
      <c r="A63" s="259" t="e">
        <f t="shared" si="4"/>
        <v>#VALUE!</v>
      </c>
      <c r="B63" s="203" t="e">
        <f t="shared" si="16"/>
        <v>#VALUE!</v>
      </c>
      <c r="C63" s="203" t="e">
        <f t="shared" si="5"/>
        <v>#VALUE!</v>
      </c>
      <c r="D63" s="204" t="e">
        <f t="shared" si="1"/>
        <v>#VALUE!</v>
      </c>
      <c r="E63" s="204" t="e">
        <f t="shared" si="6"/>
        <v>#VALUE!</v>
      </c>
      <c r="F63" s="204" t="e">
        <f t="shared" si="7"/>
        <v>#VALUE!</v>
      </c>
      <c r="H63" s="205"/>
      <c r="K63" s="206" t="e">
        <f t="shared" si="8"/>
        <v>#VALUE!</v>
      </c>
      <c r="L63" s="206" t="e">
        <f t="shared" si="9"/>
        <v>#VALUE!</v>
      </c>
      <c r="M63" s="207" t="e">
        <f t="shared" si="10"/>
        <v>#VALUE!</v>
      </c>
      <c r="O63" s="260">
        <v>49</v>
      </c>
      <c r="P63" s="261" t="e">
        <f t="shared" si="11"/>
        <v>#VALUE!</v>
      </c>
      <c r="Q63" s="262" t="e">
        <f t="shared" si="2"/>
        <v>#VALUE!</v>
      </c>
      <c r="R63" s="260" t="e">
        <f t="shared" si="12"/>
        <v>#VALUE!</v>
      </c>
      <c r="S63" s="245" t="e">
        <f t="shared" si="13"/>
        <v>#VALUE!</v>
      </c>
      <c r="T63" s="263" t="e">
        <f t="shared" si="14"/>
        <v>#VALUE!</v>
      </c>
    </row>
    <row r="64" spans="1:41" ht="9.75" customHeight="1" x14ac:dyDescent="0.2">
      <c r="A64" s="259" t="e">
        <f t="shared" si="4"/>
        <v>#VALUE!</v>
      </c>
      <c r="B64" s="203" t="e">
        <f t="shared" si="16"/>
        <v>#VALUE!</v>
      </c>
      <c r="C64" s="203" t="e">
        <f t="shared" si="5"/>
        <v>#VALUE!</v>
      </c>
      <c r="D64" s="204" t="e">
        <f t="shared" si="1"/>
        <v>#VALUE!</v>
      </c>
      <c r="E64" s="204" t="e">
        <f t="shared" si="6"/>
        <v>#VALUE!</v>
      </c>
      <c r="F64" s="204" t="e">
        <f t="shared" si="7"/>
        <v>#VALUE!</v>
      </c>
      <c r="H64" s="205"/>
      <c r="K64" s="206" t="e">
        <f t="shared" si="8"/>
        <v>#VALUE!</v>
      </c>
      <c r="L64" s="206" t="e">
        <f t="shared" si="9"/>
        <v>#VALUE!</v>
      </c>
      <c r="M64" s="207" t="e">
        <f t="shared" si="10"/>
        <v>#VALUE!</v>
      </c>
      <c r="O64" s="260">
        <v>50</v>
      </c>
      <c r="P64" s="261" t="e">
        <f t="shared" si="11"/>
        <v>#VALUE!</v>
      </c>
      <c r="Q64" s="262" t="e">
        <f t="shared" si="2"/>
        <v>#VALUE!</v>
      </c>
      <c r="R64" s="260" t="e">
        <f t="shared" si="12"/>
        <v>#VALUE!</v>
      </c>
      <c r="S64" s="245" t="e">
        <f t="shared" si="13"/>
        <v>#VALUE!</v>
      </c>
      <c r="T64" s="263" t="e">
        <f t="shared" si="14"/>
        <v>#VALUE!</v>
      </c>
    </row>
    <row r="65" spans="1:20" ht="9.75" customHeight="1" x14ac:dyDescent="0.2">
      <c r="A65" s="259" t="e">
        <f t="shared" si="4"/>
        <v>#VALUE!</v>
      </c>
      <c r="B65" s="203" t="e">
        <f t="shared" si="16"/>
        <v>#VALUE!</v>
      </c>
      <c r="C65" s="203" t="e">
        <f t="shared" si="5"/>
        <v>#VALUE!</v>
      </c>
      <c r="D65" s="204" t="e">
        <f t="shared" si="1"/>
        <v>#VALUE!</v>
      </c>
      <c r="E65" s="204" t="e">
        <f t="shared" si="6"/>
        <v>#VALUE!</v>
      </c>
      <c r="F65" s="204" t="e">
        <f t="shared" si="7"/>
        <v>#VALUE!</v>
      </c>
      <c r="H65" s="205"/>
      <c r="K65" s="206" t="e">
        <f t="shared" si="8"/>
        <v>#VALUE!</v>
      </c>
      <c r="L65" s="206" t="e">
        <f t="shared" si="9"/>
        <v>#VALUE!</v>
      </c>
      <c r="M65" s="207" t="e">
        <f t="shared" si="10"/>
        <v>#VALUE!</v>
      </c>
      <c r="O65" s="260">
        <v>51</v>
      </c>
      <c r="P65" s="261" t="e">
        <f t="shared" si="11"/>
        <v>#VALUE!</v>
      </c>
      <c r="Q65" s="262" t="e">
        <f t="shared" si="2"/>
        <v>#VALUE!</v>
      </c>
      <c r="R65" s="260" t="e">
        <f t="shared" si="12"/>
        <v>#VALUE!</v>
      </c>
      <c r="S65" s="245" t="e">
        <f t="shared" si="13"/>
        <v>#VALUE!</v>
      </c>
      <c r="T65" s="263" t="e">
        <f t="shared" si="14"/>
        <v>#VALUE!</v>
      </c>
    </row>
    <row r="66" spans="1:20" ht="9.75" customHeight="1" x14ac:dyDescent="0.2">
      <c r="A66" s="259" t="e">
        <f t="shared" si="4"/>
        <v>#VALUE!</v>
      </c>
      <c r="B66" s="203" t="e">
        <f t="shared" si="16"/>
        <v>#VALUE!</v>
      </c>
      <c r="C66" s="203" t="e">
        <f t="shared" si="5"/>
        <v>#VALUE!</v>
      </c>
      <c r="D66" s="204" t="e">
        <f t="shared" si="1"/>
        <v>#VALUE!</v>
      </c>
      <c r="E66" s="204" t="e">
        <f t="shared" si="6"/>
        <v>#VALUE!</v>
      </c>
      <c r="F66" s="204" t="e">
        <f t="shared" si="7"/>
        <v>#VALUE!</v>
      </c>
      <c r="H66" s="205"/>
      <c r="K66" s="206" t="e">
        <f t="shared" si="8"/>
        <v>#VALUE!</v>
      </c>
      <c r="L66" s="206" t="e">
        <f t="shared" si="9"/>
        <v>#VALUE!</v>
      </c>
      <c r="M66" s="207" t="e">
        <f t="shared" si="10"/>
        <v>#VALUE!</v>
      </c>
      <c r="O66" s="260">
        <v>52</v>
      </c>
      <c r="P66" s="261" t="e">
        <f t="shared" si="11"/>
        <v>#VALUE!</v>
      </c>
      <c r="Q66" s="262" t="e">
        <f t="shared" si="2"/>
        <v>#VALUE!</v>
      </c>
      <c r="R66" s="260" t="e">
        <f t="shared" si="12"/>
        <v>#VALUE!</v>
      </c>
      <c r="S66" s="245" t="e">
        <f t="shared" si="13"/>
        <v>#VALUE!</v>
      </c>
      <c r="T66" s="263" t="e">
        <f t="shared" si="14"/>
        <v>#VALUE!</v>
      </c>
    </row>
    <row r="67" spans="1:20" ht="9.75" customHeight="1" x14ac:dyDescent="0.2">
      <c r="A67" s="259" t="e">
        <f t="shared" si="4"/>
        <v>#VALUE!</v>
      </c>
      <c r="B67" s="203" t="e">
        <f t="shared" si="16"/>
        <v>#VALUE!</v>
      </c>
      <c r="C67" s="203" t="e">
        <f t="shared" si="5"/>
        <v>#VALUE!</v>
      </c>
      <c r="D67" s="204" t="e">
        <f t="shared" si="1"/>
        <v>#VALUE!</v>
      </c>
      <c r="E67" s="204" t="e">
        <f t="shared" si="6"/>
        <v>#VALUE!</v>
      </c>
      <c r="F67" s="204" t="e">
        <f t="shared" si="7"/>
        <v>#VALUE!</v>
      </c>
      <c r="H67" s="205"/>
      <c r="K67" s="206" t="e">
        <f t="shared" si="8"/>
        <v>#VALUE!</v>
      </c>
      <c r="L67" s="206" t="e">
        <f t="shared" si="9"/>
        <v>#VALUE!</v>
      </c>
      <c r="M67" s="207" t="e">
        <f t="shared" si="10"/>
        <v>#VALUE!</v>
      </c>
      <c r="O67" s="260">
        <v>53</v>
      </c>
      <c r="P67" s="261" t="e">
        <f t="shared" si="11"/>
        <v>#VALUE!</v>
      </c>
      <c r="Q67" s="262" t="e">
        <f t="shared" si="2"/>
        <v>#VALUE!</v>
      </c>
      <c r="R67" s="260" t="e">
        <f t="shared" si="12"/>
        <v>#VALUE!</v>
      </c>
      <c r="S67" s="245" t="e">
        <f t="shared" si="13"/>
        <v>#VALUE!</v>
      </c>
      <c r="T67" s="263" t="e">
        <f t="shared" si="14"/>
        <v>#VALUE!</v>
      </c>
    </row>
    <row r="68" spans="1:20" ht="9.75" customHeight="1" x14ac:dyDescent="0.2">
      <c r="A68" s="259" t="e">
        <f t="shared" si="4"/>
        <v>#VALUE!</v>
      </c>
      <c r="B68" s="203" t="e">
        <f t="shared" si="16"/>
        <v>#VALUE!</v>
      </c>
      <c r="C68" s="203" t="e">
        <f t="shared" si="5"/>
        <v>#VALUE!</v>
      </c>
      <c r="D68" s="204" t="e">
        <f t="shared" si="1"/>
        <v>#VALUE!</v>
      </c>
      <c r="E68" s="204" t="e">
        <f t="shared" si="6"/>
        <v>#VALUE!</v>
      </c>
      <c r="F68" s="204" t="e">
        <f t="shared" si="7"/>
        <v>#VALUE!</v>
      </c>
      <c r="H68" s="205"/>
      <c r="K68" s="206" t="e">
        <f t="shared" si="8"/>
        <v>#VALUE!</v>
      </c>
      <c r="L68" s="206" t="e">
        <f t="shared" si="9"/>
        <v>#VALUE!</v>
      </c>
      <c r="M68" s="207" t="e">
        <f t="shared" si="10"/>
        <v>#VALUE!</v>
      </c>
      <c r="O68" s="260">
        <v>54</v>
      </c>
      <c r="P68" s="261" t="e">
        <f t="shared" si="11"/>
        <v>#VALUE!</v>
      </c>
      <c r="Q68" s="262" t="e">
        <f t="shared" si="2"/>
        <v>#VALUE!</v>
      </c>
      <c r="R68" s="260" t="e">
        <f t="shared" si="12"/>
        <v>#VALUE!</v>
      </c>
      <c r="S68" s="245" t="e">
        <f t="shared" si="13"/>
        <v>#VALUE!</v>
      </c>
      <c r="T68" s="263" t="e">
        <f t="shared" si="14"/>
        <v>#VALUE!</v>
      </c>
    </row>
    <row r="69" spans="1:20" ht="9.75" customHeight="1" x14ac:dyDescent="0.2">
      <c r="A69" s="259" t="e">
        <f t="shared" si="4"/>
        <v>#VALUE!</v>
      </c>
      <c r="B69" s="203" t="e">
        <f t="shared" si="16"/>
        <v>#VALUE!</v>
      </c>
      <c r="C69" s="203" t="e">
        <f t="shared" si="5"/>
        <v>#VALUE!</v>
      </c>
      <c r="D69" s="204" t="e">
        <f t="shared" si="1"/>
        <v>#VALUE!</v>
      </c>
      <c r="E69" s="204" t="e">
        <f t="shared" si="6"/>
        <v>#VALUE!</v>
      </c>
      <c r="F69" s="204" t="e">
        <f t="shared" si="7"/>
        <v>#VALUE!</v>
      </c>
      <c r="H69" s="205"/>
      <c r="K69" s="206" t="e">
        <f t="shared" si="8"/>
        <v>#VALUE!</v>
      </c>
      <c r="L69" s="206" t="e">
        <f t="shared" si="9"/>
        <v>#VALUE!</v>
      </c>
      <c r="M69" s="207" t="e">
        <f t="shared" si="10"/>
        <v>#VALUE!</v>
      </c>
      <c r="O69" s="260">
        <v>55</v>
      </c>
      <c r="P69" s="261" t="e">
        <f t="shared" si="11"/>
        <v>#VALUE!</v>
      </c>
      <c r="Q69" s="262" t="e">
        <f t="shared" si="2"/>
        <v>#VALUE!</v>
      </c>
      <c r="R69" s="260" t="e">
        <f t="shared" si="12"/>
        <v>#VALUE!</v>
      </c>
      <c r="S69" s="245" t="e">
        <f t="shared" si="13"/>
        <v>#VALUE!</v>
      </c>
      <c r="T69" s="263" t="e">
        <f t="shared" si="14"/>
        <v>#VALUE!</v>
      </c>
    </row>
    <row r="70" spans="1:20" ht="9.75" customHeight="1" x14ac:dyDescent="0.2">
      <c r="A70" s="259" t="e">
        <f t="shared" si="4"/>
        <v>#VALUE!</v>
      </c>
      <c r="B70" s="203" t="e">
        <f t="shared" si="16"/>
        <v>#VALUE!</v>
      </c>
      <c r="C70" s="203" t="e">
        <f t="shared" si="5"/>
        <v>#VALUE!</v>
      </c>
      <c r="D70" s="204" t="e">
        <f t="shared" si="1"/>
        <v>#VALUE!</v>
      </c>
      <c r="E70" s="204" t="e">
        <f t="shared" si="6"/>
        <v>#VALUE!</v>
      </c>
      <c r="F70" s="204" t="e">
        <f t="shared" si="7"/>
        <v>#VALUE!</v>
      </c>
      <c r="H70" s="205"/>
      <c r="K70" s="206" t="e">
        <f t="shared" si="8"/>
        <v>#VALUE!</v>
      </c>
      <c r="L70" s="206" t="e">
        <f t="shared" si="9"/>
        <v>#VALUE!</v>
      </c>
      <c r="M70" s="207" t="e">
        <f t="shared" si="10"/>
        <v>#VALUE!</v>
      </c>
      <c r="O70" s="260">
        <v>56</v>
      </c>
      <c r="P70" s="261" t="e">
        <f t="shared" si="11"/>
        <v>#VALUE!</v>
      </c>
      <c r="Q70" s="262" t="e">
        <f t="shared" si="2"/>
        <v>#VALUE!</v>
      </c>
      <c r="R70" s="260" t="e">
        <f t="shared" si="12"/>
        <v>#VALUE!</v>
      </c>
      <c r="S70" s="245" t="e">
        <f t="shared" si="13"/>
        <v>#VALUE!</v>
      </c>
      <c r="T70" s="263" t="e">
        <f t="shared" si="14"/>
        <v>#VALUE!</v>
      </c>
    </row>
    <row r="71" spans="1:20" ht="9.75" customHeight="1" x14ac:dyDescent="0.2">
      <c r="A71" s="259" t="e">
        <f t="shared" si="4"/>
        <v>#VALUE!</v>
      </c>
      <c r="B71" s="203" t="e">
        <f t="shared" si="16"/>
        <v>#VALUE!</v>
      </c>
      <c r="C71" s="203" t="e">
        <f t="shared" si="5"/>
        <v>#VALUE!</v>
      </c>
      <c r="D71" s="204" t="e">
        <f t="shared" si="1"/>
        <v>#VALUE!</v>
      </c>
      <c r="E71" s="204" t="e">
        <f t="shared" si="6"/>
        <v>#VALUE!</v>
      </c>
      <c r="F71" s="204" t="e">
        <f t="shared" si="7"/>
        <v>#VALUE!</v>
      </c>
      <c r="H71" s="205"/>
      <c r="K71" s="206" t="e">
        <f t="shared" si="8"/>
        <v>#VALUE!</v>
      </c>
      <c r="L71" s="206" t="e">
        <f t="shared" si="9"/>
        <v>#VALUE!</v>
      </c>
      <c r="M71" s="207" t="e">
        <f t="shared" si="10"/>
        <v>#VALUE!</v>
      </c>
      <c r="O71" s="260">
        <v>57</v>
      </c>
      <c r="P71" s="261" t="e">
        <f t="shared" si="11"/>
        <v>#VALUE!</v>
      </c>
      <c r="Q71" s="262" t="e">
        <f t="shared" si="2"/>
        <v>#VALUE!</v>
      </c>
      <c r="R71" s="260" t="e">
        <f t="shared" si="12"/>
        <v>#VALUE!</v>
      </c>
      <c r="S71" s="245" t="e">
        <f t="shared" si="13"/>
        <v>#VALUE!</v>
      </c>
      <c r="T71" s="263" t="e">
        <f t="shared" si="14"/>
        <v>#VALUE!</v>
      </c>
    </row>
    <row r="72" spans="1:20" ht="9.75" customHeight="1" x14ac:dyDescent="0.2">
      <c r="A72" s="259" t="e">
        <f t="shared" si="4"/>
        <v>#VALUE!</v>
      </c>
      <c r="B72" s="203" t="e">
        <f t="shared" si="16"/>
        <v>#VALUE!</v>
      </c>
      <c r="C72" s="203" t="e">
        <f t="shared" si="5"/>
        <v>#VALUE!</v>
      </c>
      <c r="D72" s="204" t="e">
        <f t="shared" si="1"/>
        <v>#VALUE!</v>
      </c>
      <c r="E72" s="204" t="e">
        <f t="shared" si="6"/>
        <v>#VALUE!</v>
      </c>
      <c r="F72" s="204" t="e">
        <f t="shared" si="7"/>
        <v>#VALUE!</v>
      </c>
      <c r="H72" s="205"/>
      <c r="K72" s="206" t="e">
        <f t="shared" si="8"/>
        <v>#VALUE!</v>
      </c>
      <c r="L72" s="206" t="e">
        <f t="shared" si="9"/>
        <v>#VALUE!</v>
      </c>
      <c r="M72" s="207" t="e">
        <f t="shared" si="10"/>
        <v>#VALUE!</v>
      </c>
      <c r="O72" s="260">
        <v>58</v>
      </c>
      <c r="P72" s="261" t="e">
        <f t="shared" si="11"/>
        <v>#VALUE!</v>
      </c>
      <c r="Q72" s="262" t="e">
        <f t="shared" si="2"/>
        <v>#VALUE!</v>
      </c>
      <c r="R72" s="260" t="e">
        <f t="shared" si="12"/>
        <v>#VALUE!</v>
      </c>
      <c r="S72" s="245" t="e">
        <f t="shared" si="13"/>
        <v>#VALUE!</v>
      </c>
      <c r="T72" s="263" t="e">
        <f t="shared" si="14"/>
        <v>#VALUE!</v>
      </c>
    </row>
    <row r="73" spans="1:20" ht="9.75" customHeight="1" x14ac:dyDescent="0.2">
      <c r="A73" s="259" t="e">
        <f t="shared" si="4"/>
        <v>#VALUE!</v>
      </c>
      <c r="B73" s="203" t="e">
        <f t="shared" si="16"/>
        <v>#VALUE!</v>
      </c>
      <c r="C73" s="203" t="e">
        <f t="shared" si="5"/>
        <v>#VALUE!</v>
      </c>
      <c r="D73" s="204" t="e">
        <f t="shared" si="1"/>
        <v>#VALUE!</v>
      </c>
      <c r="E73" s="204" t="e">
        <f t="shared" si="6"/>
        <v>#VALUE!</v>
      </c>
      <c r="F73" s="204" t="e">
        <f t="shared" si="7"/>
        <v>#VALUE!</v>
      </c>
      <c r="H73" s="205"/>
      <c r="K73" s="206" t="e">
        <f t="shared" si="8"/>
        <v>#VALUE!</v>
      </c>
      <c r="L73" s="206" t="e">
        <f t="shared" si="9"/>
        <v>#VALUE!</v>
      </c>
      <c r="M73" s="207" t="e">
        <f t="shared" si="10"/>
        <v>#VALUE!</v>
      </c>
      <c r="O73" s="260">
        <v>59</v>
      </c>
      <c r="P73" s="261" t="e">
        <f t="shared" si="11"/>
        <v>#VALUE!</v>
      </c>
      <c r="Q73" s="262" t="e">
        <f t="shared" si="2"/>
        <v>#VALUE!</v>
      </c>
      <c r="R73" s="260" t="e">
        <f t="shared" si="12"/>
        <v>#VALUE!</v>
      </c>
      <c r="S73" s="245" t="e">
        <f t="shared" si="13"/>
        <v>#VALUE!</v>
      </c>
      <c r="T73" s="263" t="e">
        <f t="shared" si="14"/>
        <v>#VALUE!</v>
      </c>
    </row>
    <row r="74" spans="1:20" ht="9.75" customHeight="1" x14ac:dyDescent="0.2">
      <c r="A74" s="259" t="e">
        <f t="shared" si="4"/>
        <v>#VALUE!</v>
      </c>
      <c r="B74" s="203" t="e">
        <f t="shared" si="16"/>
        <v>#VALUE!</v>
      </c>
      <c r="C74" s="203" t="e">
        <f t="shared" si="5"/>
        <v>#VALUE!</v>
      </c>
      <c r="D74" s="204" t="e">
        <f t="shared" si="1"/>
        <v>#VALUE!</v>
      </c>
      <c r="E74" s="204" t="e">
        <f t="shared" si="6"/>
        <v>#VALUE!</v>
      </c>
      <c r="F74" s="204" t="e">
        <f t="shared" si="7"/>
        <v>#VALUE!</v>
      </c>
      <c r="H74" s="205"/>
      <c r="K74" s="206" t="e">
        <f t="shared" si="8"/>
        <v>#VALUE!</v>
      </c>
      <c r="L74" s="206" t="e">
        <f t="shared" si="9"/>
        <v>#VALUE!</v>
      </c>
      <c r="M74" s="207" t="e">
        <f t="shared" si="10"/>
        <v>#VALUE!</v>
      </c>
      <c r="O74" s="260">
        <v>60</v>
      </c>
      <c r="P74" s="261" t="e">
        <f t="shared" si="11"/>
        <v>#VALUE!</v>
      </c>
      <c r="Q74" s="262" t="e">
        <f t="shared" si="2"/>
        <v>#VALUE!</v>
      </c>
      <c r="R74" s="260" t="e">
        <f t="shared" si="12"/>
        <v>#VALUE!</v>
      </c>
      <c r="S74" s="245" t="e">
        <f t="shared" si="13"/>
        <v>#VALUE!</v>
      </c>
      <c r="T74" s="263" t="e">
        <f t="shared" si="14"/>
        <v>#VALUE!</v>
      </c>
    </row>
    <row r="75" spans="1:20" ht="9.75" customHeight="1" x14ac:dyDescent="0.2">
      <c r="A75" s="259" t="e">
        <f t="shared" si="4"/>
        <v>#VALUE!</v>
      </c>
      <c r="B75" s="203" t="e">
        <f t="shared" si="16"/>
        <v>#VALUE!</v>
      </c>
      <c r="C75" s="203" t="e">
        <f t="shared" si="5"/>
        <v>#VALUE!</v>
      </c>
      <c r="D75" s="204" t="e">
        <f t="shared" si="1"/>
        <v>#VALUE!</v>
      </c>
      <c r="E75" s="204" t="e">
        <f t="shared" si="6"/>
        <v>#VALUE!</v>
      </c>
      <c r="F75" s="204" t="e">
        <f t="shared" si="7"/>
        <v>#VALUE!</v>
      </c>
      <c r="H75" s="205"/>
      <c r="K75" s="206" t="e">
        <f t="shared" si="8"/>
        <v>#VALUE!</v>
      </c>
      <c r="L75" s="206" t="e">
        <f t="shared" si="9"/>
        <v>#VALUE!</v>
      </c>
      <c r="M75" s="207" t="e">
        <f t="shared" si="10"/>
        <v>#VALUE!</v>
      </c>
      <c r="O75" s="260">
        <v>61</v>
      </c>
      <c r="P75" s="261" t="e">
        <f t="shared" si="11"/>
        <v>#VALUE!</v>
      </c>
      <c r="Q75" s="262" t="e">
        <f t="shared" si="2"/>
        <v>#VALUE!</v>
      </c>
      <c r="R75" s="260" t="e">
        <f t="shared" si="12"/>
        <v>#VALUE!</v>
      </c>
      <c r="S75" s="245" t="e">
        <f t="shared" si="13"/>
        <v>#VALUE!</v>
      </c>
      <c r="T75" s="263" t="e">
        <f t="shared" si="14"/>
        <v>#VALUE!</v>
      </c>
    </row>
    <row r="76" spans="1:20" ht="9.75" customHeight="1" x14ac:dyDescent="0.2">
      <c r="A76" s="259" t="e">
        <f t="shared" si="4"/>
        <v>#VALUE!</v>
      </c>
      <c r="B76" s="203" t="e">
        <f t="shared" si="16"/>
        <v>#VALUE!</v>
      </c>
      <c r="C76" s="203" t="e">
        <f t="shared" si="5"/>
        <v>#VALUE!</v>
      </c>
      <c r="D76" s="204" t="e">
        <f t="shared" si="1"/>
        <v>#VALUE!</v>
      </c>
      <c r="E76" s="204" t="e">
        <f t="shared" si="6"/>
        <v>#VALUE!</v>
      </c>
      <c r="F76" s="204" t="e">
        <f t="shared" si="7"/>
        <v>#VALUE!</v>
      </c>
      <c r="H76" s="205"/>
      <c r="K76" s="206" t="e">
        <f t="shared" si="8"/>
        <v>#VALUE!</v>
      </c>
      <c r="L76" s="206" t="e">
        <f t="shared" si="9"/>
        <v>#VALUE!</v>
      </c>
      <c r="M76" s="207" t="e">
        <f t="shared" si="10"/>
        <v>#VALUE!</v>
      </c>
      <c r="O76" s="260">
        <v>62</v>
      </c>
      <c r="P76" s="261" t="e">
        <f t="shared" si="11"/>
        <v>#VALUE!</v>
      </c>
      <c r="Q76" s="262" t="e">
        <f t="shared" si="2"/>
        <v>#VALUE!</v>
      </c>
      <c r="R76" s="260" t="e">
        <f t="shared" si="12"/>
        <v>#VALUE!</v>
      </c>
      <c r="S76" s="245" t="e">
        <f t="shared" si="13"/>
        <v>#VALUE!</v>
      </c>
      <c r="T76" s="263" t="e">
        <f t="shared" si="14"/>
        <v>#VALUE!</v>
      </c>
    </row>
    <row r="77" spans="1:20" ht="9.75" customHeight="1" x14ac:dyDescent="0.2">
      <c r="A77" s="259" t="e">
        <f t="shared" si="4"/>
        <v>#VALUE!</v>
      </c>
      <c r="B77" s="203" t="e">
        <f t="shared" si="16"/>
        <v>#VALUE!</v>
      </c>
      <c r="C77" s="203" t="e">
        <f t="shared" si="5"/>
        <v>#VALUE!</v>
      </c>
      <c r="D77" s="204" t="e">
        <f t="shared" si="1"/>
        <v>#VALUE!</v>
      </c>
      <c r="E77" s="204" t="e">
        <f t="shared" si="6"/>
        <v>#VALUE!</v>
      </c>
      <c r="F77" s="204" t="e">
        <f t="shared" si="7"/>
        <v>#VALUE!</v>
      </c>
      <c r="H77" s="205"/>
      <c r="K77" s="206" t="e">
        <f t="shared" si="8"/>
        <v>#VALUE!</v>
      </c>
      <c r="L77" s="206" t="e">
        <f t="shared" si="9"/>
        <v>#VALUE!</v>
      </c>
      <c r="M77" s="207" t="e">
        <f t="shared" si="10"/>
        <v>#VALUE!</v>
      </c>
      <c r="O77" s="260">
        <v>63</v>
      </c>
      <c r="P77" s="261" t="e">
        <f t="shared" si="11"/>
        <v>#VALUE!</v>
      </c>
      <c r="Q77" s="262" t="e">
        <f t="shared" si="2"/>
        <v>#VALUE!</v>
      </c>
      <c r="R77" s="260" t="e">
        <f t="shared" si="12"/>
        <v>#VALUE!</v>
      </c>
      <c r="S77" s="245" t="e">
        <f t="shared" si="13"/>
        <v>#VALUE!</v>
      </c>
      <c r="T77" s="263" t="e">
        <f t="shared" si="14"/>
        <v>#VALUE!</v>
      </c>
    </row>
    <row r="78" spans="1:20" ht="9.75" customHeight="1" x14ac:dyDescent="0.2">
      <c r="A78" s="259" t="e">
        <f t="shared" si="4"/>
        <v>#VALUE!</v>
      </c>
      <c r="B78" s="203" t="e">
        <f t="shared" si="16"/>
        <v>#VALUE!</v>
      </c>
      <c r="C78" s="203" t="e">
        <f t="shared" si="5"/>
        <v>#VALUE!</v>
      </c>
      <c r="D78" s="204" t="e">
        <f t="shared" si="1"/>
        <v>#VALUE!</v>
      </c>
      <c r="E78" s="204" t="e">
        <f t="shared" si="6"/>
        <v>#VALUE!</v>
      </c>
      <c r="F78" s="204" t="e">
        <f t="shared" si="7"/>
        <v>#VALUE!</v>
      </c>
      <c r="H78" s="205"/>
      <c r="K78" s="206" t="e">
        <f t="shared" si="8"/>
        <v>#VALUE!</v>
      </c>
      <c r="L78" s="206" t="e">
        <f t="shared" si="9"/>
        <v>#VALUE!</v>
      </c>
      <c r="M78" s="207" t="e">
        <f t="shared" si="10"/>
        <v>#VALUE!</v>
      </c>
      <c r="O78" s="260">
        <v>64</v>
      </c>
      <c r="P78" s="261" t="e">
        <f t="shared" si="11"/>
        <v>#VALUE!</v>
      </c>
      <c r="Q78" s="262" t="e">
        <f t="shared" si="2"/>
        <v>#VALUE!</v>
      </c>
      <c r="R78" s="260" t="e">
        <f t="shared" si="12"/>
        <v>#VALUE!</v>
      </c>
      <c r="S78" s="245" t="e">
        <f t="shared" si="13"/>
        <v>#VALUE!</v>
      </c>
      <c r="T78" s="263" t="e">
        <f t="shared" si="14"/>
        <v>#VALUE!</v>
      </c>
    </row>
    <row r="79" spans="1:20" ht="9.75" customHeight="1" x14ac:dyDescent="0.2">
      <c r="A79" s="259" t="e">
        <f t="shared" si="4"/>
        <v>#VALUE!</v>
      </c>
      <c r="B79" s="203" t="e">
        <f t="shared" si="16"/>
        <v>#VALUE!</v>
      </c>
      <c r="C79" s="203" t="e">
        <f t="shared" si="5"/>
        <v>#VALUE!</v>
      </c>
      <c r="D79" s="204" t="e">
        <f t="shared" ref="D79:D142" si="25">B79*$C$9/12</f>
        <v>#VALUE!</v>
      </c>
      <c r="E79" s="204" t="e">
        <f t="shared" si="6"/>
        <v>#VALUE!</v>
      </c>
      <c r="F79" s="204" t="e">
        <f t="shared" si="7"/>
        <v>#VALUE!</v>
      </c>
      <c r="H79" s="205"/>
      <c r="K79" s="206" t="e">
        <f t="shared" si="8"/>
        <v>#VALUE!</v>
      </c>
      <c r="L79" s="206" t="e">
        <f t="shared" si="9"/>
        <v>#VALUE!</v>
      </c>
      <c r="M79" s="207" t="e">
        <f t="shared" si="10"/>
        <v>#VALUE!</v>
      </c>
      <c r="O79" s="260">
        <v>65</v>
      </c>
      <c r="P79" s="261" t="e">
        <f t="shared" si="11"/>
        <v>#VALUE!</v>
      </c>
      <c r="Q79" s="262" t="e">
        <f t="shared" ref="Q79:Q142" si="26">YEAR(P79)</f>
        <v>#VALUE!</v>
      </c>
      <c r="R79" s="260" t="e">
        <f t="shared" si="12"/>
        <v>#VALUE!</v>
      </c>
      <c r="S79" s="245" t="e">
        <f t="shared" si="13"/>
        <v>#VALUE!</v>
      </c>
      <c r="T79" s="263" t="e">
        <f t="shared" si="14"/>
        <v>#VALUE!</v>
      </c>
    </row>
    <row r="80" spans="1:20" ht="9.75" customHeight="1" x14ac:dyDescent="0.2">
      <c r="A80" s="259" t="e">
        <f t="shared" ref="A80:A143" si="27">IF(P80&gt;$F$8,"-",P80)</f>
        <v>#VALUE!</v>
      </c>
      <c r="B80" s="203" t="e">
        <f t="shared" si="16"/>
        <v>#VALUE!</v>
      </c>
      <c r="C80" s="203" t="e">
        <f t="shared" ref="C80:C143" si="28">M80</f>
        <v>#VALUE!</v>
      </c>
      <c r="D80" s="204" t="e">
        <f t="shared" si="25"/>
        <v>#VALUE!</v>
      </c>
      <c r="E80" s="204" t="e">
        <f t="shared" ref="E80:E143" si="29">SUM(C80:D80)</f>
        <v>#VALUE!</v>
      </c>
      <c r="F80" s="204" t="e">
        <f t="shared" ref="F80:F143" si="30">B80-C80</f>
        <v>#VALUE!</v>
      </c>
      <c r="H80" s="205"/>
      <c r="K80" s="206" t="e">
        <f t="shared" ref="K80:K143" si="31">IF(OR(P80&lt;$F$9,P80&gt;$F$8),0,$C$7/$R$14)</f>
        <v>#VALUE!</v>
      </c>
      <c r="L80" s="206" t="e">
        <f t="shared" ref="L80:L143" si="32">IF(OR(P80&lt;$F$9,P80&gt;$F$8),0,PMT($C$9/12,$R$14,$C$7)*-1-D80)</f>
        <v>#VALUE!</v>
      </c>
      <c r="M80" s="207" t="e">
        <f t="shared" ref="M80:M143" si="33">IF($C$11=$L$9,H80,IF($C$11=$L$7,K80,IF($C$11=$L$8,L80,0)))</f>
        <v>#VALUE!</v>
      </c>
      <c r="O80" s="260">
        <v>66</v>
      </c>
      <c r="P80" s="261" t="e">
        <f t="shared" ref="P80:P143" si="34">DATE(YEAR(P79+30),MONTH(P79+30),15)</f>
        <v>#VALUE!</v>
      </c>
      <c r="Q80" s="262" t="e">
        <f t="shared" si="26"/>
        <v>#VALUE!</v>
      </c>
      <c r="R80" s="260" t="e">
        <f t="shared" ref="R80:R143" si="35">IF(OR(P80&lt;$F$9,P80&gt;$F$8),0,1)</f>
        <v>#VALUE!</v>
      </c>
      <c r="S80" s="245" t="e">
        <f t="shared" ref="S80:S143" si="36">CONCATENATE(YEAR(P80),MONTH(P80))</f>
        <v>#VALUE!</v>
      </c>
      <c r="T80" s="263" t="e">
        <f t="shared" ref="T80:T143" si="37">F80</f>
        <v>#VALUE!</v>
      </c>
    </row>
    <row r="81" spans="1:20" ht="9.75" customHeight="1" x14ac:dyDescent="0.2">
      <c r="A81" s="259" t="e">
        <f t="shared" si="27"/>
        <v>#VALUE!</v>
      </c>
      <c r="B81" s="203" t="e">
        <f t="shared" ref="B81:B144" si="38">F80</f>
        <v>#VALUE!</v>
      </c>
      <c r="C81" s="203" t="e">
        <f t="shared" si="28"/>
        <v>#VALUE!</v>
      </c>
      <c r="D81" s="204" t="e">
        <f t="shared" si="25"/>
        <v>#VALUE!</v>
      </c>
      <c r="E81" s="204" t="e">
        <f t="shared" si="29"/>
        <v>#VALUE!</v>
      </c>
      <c r="F81" s="204" t="e">
        <f t="shared" si="30"/>
        <v>#VALUE!</v>
      </c>
      <c r="H81" s="205"/>
      <c r="K81" s="206" t="e">
        <f t="shared" si="31"/>
        <v>#VALUE!</v>
      </c>
      <c r="L81" s="206" t="e">
        <f t="shared" si="32"/>
        <v>#VALUE!</v>
      </c>
      <c r="M81" s="207" t="e">
        <f t="shared" si="33"/>
        <v>#VALUE!</v>
      </c>
      <c r="O81" s="260">
        <v>67</v>
      </c>
      <c r="P81" s="261" t="e">
        <f t="shared" si="34"/>
        <v>#VALUE!</v>
      </c>
      <c r="Q81" s="262" t="e">
        <f t="shared" si="26"/>
        <v>#VALUE!</v>
      </c>
      <c r="R81" s="260" t="e">
        <f t="shared" si="35"/>
        <v>#VALUE!</v>
      </c>
      <c r="S81" s="245" t="e">
        <f t="shared" si="36"/>
        <v>#VALUE!</v>
      </c>
      <c r="T81" s="263" t="e">
        <f t="shared" si="37"/>
        <v>#VALUE!</v>
      </c>
    </row>
    <row r="82" spans="1:20" ht="9.75" customHeight="1" x14ac:dyDescent="0.2">
      <c r="A82" s="259" t="e">
        <f t="shared" si="27"/>
        <v>#VALUE!</v>
      </c>
      <c r="B82" s="203" t="e">
        <f t="shared" si="38"/>
        <v>#VALUE!</v>
      </c>
      <c r="C82" s="203" t="e">
        <f t="shared" si="28"/>
        <v>#VALUE!</v>
      </c>
      <c r="D82" s="204" t="e">
        <f t="shared" si="25"/>
        <v>#VALUE!</v>
      </c>
      <c r="E82" s="204" t="e">
        <f t="shared" si="29"/>
        <v>#VALUE!</v>
      </c>
      <c r="F82" s="204" t="e">
        <f t="shared" si="30"/>
        <v>#VALUE!</v>
      </c>
      <c r="H82" s="205"/>
      <c r="K82" s="206" t="e">
        <f t="shared" si="31"/>
        <v>#VALUE!</v>
      </c>
      <c r="L82" s="206" t="e">
        <f t="shared" si="32"/>
        <v>#VALUE!</v>
      </c>
      <c r="M82" s="207" t="e">
        <f t="shared" si="33"/>
        <v>#VALUE!</v>
      </c>
      <c r="O82" s="260">
        <v>68</v>
      </c>
      <c r="P82" s="261" t="e">
        <f t="shared" si="34"/>
        <v>#VALUE!</v>
      </c>
      <c r="Q82" s="262" t="e">
        <f t="shared" si="26"/>
        <v>#VALUE!</v>
      </c>
      <c r="R82" s="260" t="e">
        <f t="shared" si="35"/>
        <v>#VALUE!</v>
      </c>
      <c r="S82" s="245" t="e">
        <f t="shared" si="36"/>
        <v>#VALUE!</v>
      </c>
      <c r="T82" s="263" t="e">
        <f t="shared" si="37"/>
        <v>#VALUE!</v>
      </c>
    </row>
    <row r="83" spans="1:20" ht="9.75" customHeight="1" x14ac:dyDescent="0.2">
      <c r="A83" s="259" t="e">
        <f t="shared" si="27"/>
        <v>#VALUE!</v>
      </c>
      <c r="B83" s="203" t="e">
        <f t="shared" si="38"/>
        <v>#VALUE!</v>
      </c>
      <c r="C83" s="203" t="e">
        <f t="shared" si="28"/>
        <v>#VALUE!</v>
      </c>
      <c r="D83" s="204" t="e">
        <f t="shared" si="25"/>
        <v>#VALUE!</v>
      </c>
      <c r="E83" s="204" t="e">
        <f t="shared" si="29"/>
        <v>#VALUE!</v>
      </c>
      <c r="F83" s="204" t="e">
        <f t="shared" si="30"/>
        <v>#VALUE!</v>
      </c>
      <c r="H83" s="205"/>
      <c r="K83" s="206" t="e">
        <f t="shared" si="31"/>
        <v>#VALUE!</v>
      </c>
      <c r="L83" s="206" t="e">
        <f t="shared" si="32"/>
        <v>#VALUE!</v>
      </c>
      <c r="M83" s="207" t="e">
        <f t="shared" si="33"/>
        <v>#VALUE!</v>
      </c>
      <c r="O83" s="260">
        <v>69</v>
      </c>
      <c r="P83" s="261" t="e">
        <f t="shared" si="34"/>
        <v>#VALUE!</v>
      </c>
      <c r="Q83" s="262" t="e">
        <f t="shared" si="26"/>
        <v>#VALUE!</v>
      </c>
      <c r="R83" s="260" t="e">
        <f t="shared" si="35"/>
        <v>#VALUE!</v>
      </c>
      <c r="S83" s="245" t="e">
        <f t="shared" si="36"/>
        <v>#VALUE!</v>
      </c>
      <c r="T83" s="263" t="e">
        <f t="shared" si="37"/>
        <v>#VALUE!</v>
      </c>
    </row>
    <row r="84" spans="1:20" ht="9.75" customHeight="1" x14ac:dyDescent="0.2">
      <c r="A84" s="259" t="e">
        <f t="shared" si="27"/>
        <v>#VALUE!</v>
      </c>
      <c r="B84" s="203" t="e">
        <f t="shared" si="38"/>
        <v>#VALUE!</v>
      </c>
      <c r="C84" s="203" t="e">
        <f t="shared" si="28"/>
        <v>#VALUE!</v>
      </c>
      <c r="D84" s="204" t="e">
        <f t="shared" si="25"/>
        <v>#VALUE!</v>
      </c>
      <c r="E84" s="204" t="e">
        <f t="shared" si="29"/>
        <v>#VALUE!</v>
      </c>
      <c r="F84" s="204" t="e">
        <f t="shared" si="30"/>
        <v>#VALUE!</v>
      </c>
      <c r="H84" s="205"/>
      <c r="K84" s="206" t="e">
        <f t="shared" si="31"/>
        <v>#VALUE!</v>
      </c>
      <c r="L84" s="206" t="e">
        <f t="shared" si="32"/>
        <v>#VALUE!</v>
      </c>
      <c r="M84" s="207" t="e">
        <f t="shared" si="33"/>
        <v>#VALUE!</v>
      </c>
      <c r="O84" s="260">
        <v>70</v>
      </c>
      <c r="P84" s="261" t="e">
        <f t="shared" si="34"/>
        <v>#VALUE!</v>
      </c>
      <c r="Q84" s="262" t="e">
        <f t="shared" si="26"/>
        <v>#VALUE!</v>
      </c>
      <c r="R84" s="260" t="e">
        <f t="shared" si="35"/>
        <v>#VALUE!</v>
      </c>
      <c r="S84" s="245" t="e">
        <f t="shared" si="36"/>
        <v>#VALUE!</v>
      </c>
      <c r="T84" s="263" t="e">
        <f t="shared" si="37"/>
        <v>#VALUE!</v>
      </c>
    </row>
    <row r="85" spans="1:20" ht="9.75" customHeight="1" x14ac:dyDescent="0.2">
      <c r="A85" s="259" t="e">
        <f t="shared" si="27"/>
        <v>#VALUE!</v>
      </c>
      <c r="B85" s="203" t="e">
        <f t="shared" si="38"/>
        <v>#VALUE!</v>
      </c>
      <c r="C85" s="203" t="e">
        <f t="shared" si="28"/>
        <v>#VALUE!</v>
      </c>
      <c r="D85" s="204" t="e">
        <f t="shared" si="25"/>
        <v>#VALUE!</v>
      </c>
      <c r="E85" s="204" t="e">
        <f t="shared" si="29"/>
        <v>#VALUE!</v>
      </c>
      <c r="F85" s="204" t="e">
        <f t="shared" si="30"/>
        <v>#VALUE!</v>
      </c>
      <c r="H85" s="205"/>
      <c r="K85" s="206" t="e">
        <f t="shared" si="31"/>
        <v>#VALUE!</v>
      </c>
      <c r="L85" s="206" t="e">
        <f t="shared" si="32"/>
        <v>#VALUE!</v>
      </c>
      <c r="M85" s="207" t="e">
        <f t="shared" si="33"/>
        <v>#VALUE!</v>
      </c>
      <c r="O85" s="260">
        <v>71</v>
      </c>
      <c r="P85" s="261" t="e">
        <f t="shared" si="34"/>
        <v>#VALUE!</v>
      </c>
      <c r="Q85" s="262" t="e">
        <f t="shared" si="26"/>
        <v>#VALUE!</v>
      </c>
      <c r="R85" s="260" t="e">
        <f t="shared" si="35"/>
        <v>#VALUE!</v>
      </c>
      <c r="S85" s="245" t="e">
        <f t="shared" si="36"/>
        <v>#VALUE!</v>
      </c>
      <c r="T85" s="263" t="e">
        <f t="shared" si="37"/>
        <v>#VALUE!</v>
      </c>
    </row>
    <row r="86" spans="1:20" ht="9.75" customHeight="1" x14ac:dyDescent="0.2">
      <c r="A86" s="259" t="e">
        <f t="shared" si="27"/>
        <v>#VALUE!</v>
      </c>
      <c r="B86" s="203" t="e">
        <f t="shared" si="38"/>
        <v>#VALUE!</v>
      </c>
      <c r="C86" s="203" t="e">
        <f t="shared" si="28"/>
        <v>#VALUE!</v>
      </c>
      <c r="D86" s="204" t="e">
        <f t="shared" si="25"/>
        <v>#VALUE!</v>
      </c>
      <c r="E86" s="204" t="e">
        <f t="shared" si="29"/>
        <v>#VALUE!</v>
      </c>
      <c r="F86" s="204" t="e">
        <f t="shared" si="30"/>
        <v>#VALUE!</v>
      </c>
      <c r="H86" s="205"/>
      <c r="K86" s="206" t="e">
        <f t="shared" si="31"/>
        <v>#VALUE!</v>
      </c>
      <c r="L86" s="206" t="e">
        <f t="shared" si="32"/>
        <v>#VALUE!</v>
      </c>
      <c r="M86" s="207" t="e">
        <f t="shared" si="33"/>
        <v>#VALUE!</v>
      </c>
      <c r="O86" s="260">
        <v>72</v>
      </c>
      <c r="P86" s="261" t="e">
        <f t="shared" si="34"/>
        <v>#VALUE!</v>
      </c>
      <c r="Q86" s="262" t="e">
        <f t="shared" si="26"/>
        <v>#VALUE!</v>
      </c>
      <c r="R86" s="260" t="e">
        <f t="shared" si="35"/>
        <v>#VALUE!</v>
      </c>
      <c r="S86" s="245" t="e">
        <f t="shared" si="36"/>
        <v>#VALUE!</v>
      </c>
      <c r="T86" s="263" t="e">
        <f t="shared" si="37"/>
        <v>#VALUE!</v>
      </c>
    </row>
    <row r="87" spans="1:20" ht="9.75" customHeight="1" x14ac:dyDescent="0.2">
      <c r="A87" s="259" t="e">
        <f t="shared" si="27"/>
        <v>#VALUE!</v>
      </c>
      <c r="B87" s="203" t="e">
        <f t="shared" si="38"/>
        <v>#VALUE!</v>
      </c>
      <c r="C87" s="203" t="e">
        <f t="shared" si="28"/>
        <v>#VALUE!</v>
      </c>
      <c r="D87" s="204" t="e">
        <f t="shared" si="25"/>
        <v>#VALUE!</v>
      </c>
      <c r="E87" s="204" t="e">
        <f t="shared" si="29"/>
        <v>#VALUE!</v>
      </c>
      <c r="F87" s="204" t="e">
        <f t="shared" si="30"/>
        <v>#VALUE!</v>
      </c>
      <c r="H87" s="205"/>
      <c r="K87" s="206" t="e">
        <f t="shared" si="31"/>
        <v>#VALUE!</v>
      </c>
      <c r="L87" s="206" t="e">
        <f t="shared" si="32"/>
        <v>#VALUE!</v>
      </c>
      <c r="M87" s="207" t="e">
        <f t="shared" si="33"/>
        <v>#VALUE!</v>
      </c>
      <c r="O87" s="260">
        <v>73</v>
      </c>
      <c r="P87" s="261" t="e">
        <f t="shared" si="34"/>
        <v>#VALUE!</v>
      </c>
      <c r="Q87" s="262" t="e">
        <f t="shared" si="26"/>
        <v>#VALUE!</v>
      </c>
      <c r="R87" s="260" t="e">
        <f t="shared" si="35"/>
        <v>#VALUE!</v>
      </c>
      <c r="S87" s="245" t="e">
        <f t="shared" si="36"/>
        <v>#VALUE!</v>
      </c>
      <c r="T87" s="263" t="e">
        <f t="shared" si="37"/>
        <v>#VALUE!</v>
      </c>
    </row>
    <row r="88" spans="1:20" ht="9.75" customHeight="1" x14ac:dyDescent="0.2">
      <c r="A88" s="259" t="e">
        <f t="shared" si="27"/>
        <v>#VALUE!</v>
      </c>
      <c r="B88" s="203" t="e">
        <f t="shared" si="38"/>
        <v>#VALUE!</v>
      </c>
      <c r="C88" s="203" t="e">
        <f t="shared" si="28"/>
        <v>#VALUE!</v>
      </c>
      <c r="D88" s="204" t="e">
        <f t="shared" si="25"/>
        <v>#VALUE!</v>
      </c>
      <c r="E88" s="204" t="e">
        <f t="shared" si="29"/>
        <v>#VALUE!</v>
      </c>
      <c r="F88" s="204" t="e">
        <f t="shared" si="30"/>
        <v>#VALUE!</v>
      </c>
      <c r="H88" s="205"/>
      <c r="K88" s="206" t="e">
        <f t="shared" si="31"/>
        <v>#VALUE!</v>
      </c>
      <c r="L88" s="206" t="e">
        <f t="shared" si="32"/>
        <v>#VALUE!</v>
      </c>
      <c r="M88" s="207" t="e">
        <f t="shared" si="33"/>
        <v>#VALUE!</v>
      </c>
      <c r="O88" s="260">
        <v>74</v>
      </c>
      <c r="P88" s="261" t="e">
        <f t="shared" si="34"/>
        <v>#VALUE!</v>
      </c>
      <c r="Q88" s="262" t="e">
        <f t="shared" si="26"/>
        <v>#VALUE!</v>
      </c>
      <c r="R88" s="260" t="e">
        <f t="shared" si="35"/>
        <v>#VALUE!</v>
      </c>
      <c r="S88" s="245" t="e">
        <f t="shared" si="36"/>
        <v>#VALUE!</v>
      </c>
      <c r="T88" s="263" t="e">
        <f t="shared" si="37"/>
        <v>#VALUE!</v>
      </c>
    </row>
    <row r="89" spans="1:20" ht="9.75" customHeight="1" x14ac:dyDescent="0.2">
      <c r="A89" s="259" t="e">
        <f t="shared" si="27"/>
        <v>#VALUE!</v>
      </c>
      <c r="B89" s="203" t="e">
        <f t="shared" si="38"/>
        <v>#VALUE!</v>
      </c>
      <c r="C89" s="203" t="e">
        <f t="shared" si="28"/>
        <v>#VALUE!</v>
      </c>
      <c r="D89" s="204" t="e">
        <f t="shared" si="25"/>
        <v>#VALUE!</v>
      </c>
      <c r="E89" s="204" t="e">
        <f t="shared" si="29"/>
        <v>#VALUE!</v>
      </c>
      <c r="F89" s="204" t="e">
        <f t="shared" si="30"/>
        <v>#VALUE!</v>
      </c>
      <c r="H89" s="205"/>
      <c r="K89" s="206" t="e">
        <f t="shared" si="31"/>
        <v>#VALUE!</v>
      </c>
      <c r="L89" s="206" t="e">
        <f t="shared" si="32"/>
        <v>#VALUE!</v>
      </c>
      <c r="M89" s="207" t="e">
        <f t="shared" si="33"/>
        <v>#VALUE!</v>
      </c>
      <c r="O89" s="260">
        <v>75</v>
      </c>
      <c r="P89" s="261" t="e">
        <f t="shared" si="34"/>
        <v>#VALUE!</v>
      </c>
      <c r="Q89" s="262" t="e">
        <f t="shared" si="26"/>
        <v>#VALUE!</v>
      </c>
      <c r="R89" s="260" t="e">
        <f t="shared" si="35"/>
        <v>#VALUE!</v>
      </c>
      <c r="S89" s="245" t="e">
        <f t="shared" si="36"/>
        <v>#VALUE!</v>
      </c>
      <c r="T89" s="263" t="e">
        <f t="shared" si="37"/>
        <v>#VALUE!</v>
      </c>
    </row>
    <row r="90" spans="1:20" ht="9.75" customHeight="1" x14ac:dyDescent="0.2">
      <c r="A90" s="259" t="e">
        <f t="shared" si="27"/>
        <v>#VALUE!</v>
      </c>
      <c r="B90" s="203" t="e">
        <f t="shared" si="38"/>
        <v>#VALUE!</v>
      </c>
      <c r="C90" s="203" t="e">
        <f t="shared" si="28"/>
        <v>#VALUE!</v>
      </c>
      <c r="D90" s="204" t="e">
        <f t="shared" si="25"/>
        <v>#VALUE!</v>
      </c>
      <c r="E90" s="204" t="e">
        <f t="shared" si="29"/>
        <v>#VALUE!</v>
      </c>
      <c r="F90" s="204" t="e">
        <f t="shared" si="30"/>
        <v>#VALUE!</v>
      </c>
      <c r="H90" s="205"/>
      <c r="K90" s="206" t="e">
        <f t="shared" si="31"/>
        <v>#VALUE!</v>
      </c>
      <c r="L90" s="206" t="e">
        <f t="shared" si="32"/>
        <v>#VALUE!</v>
      </c>
      <c r="M90" s="207" t="e">
        <f t="shared" si="33"/>
        <v>#VALUE!</v>
      </c>
      <c r="O90" s="260">
        <v>76</v>
      </c>
      <c r="P90" s="261" t="e">
        <f t="shared" si="34"/>
        <v>#VALUE!</v>
      </c>
      <c r="Q90" s="262" t="e">
        <f t="shared" si="26"/>
        <v>#VALUE!</v>
      </c>
      <c r="R90" s="260" t="e">
        <f t="shared" si="35"/>
        <v>#VALUE!</v>
      </c>
      <c r="S90" s="245" t="e">
        <f t="shared" si="36"/>
        <v>#VALUE!</v>
      </c>
      <c r="T90" s="263" t="e">
        <f t="shared" si="37"/>
        <v>#VALUE!</v>
      </c>
    </row>
    <row r="91" spans="1:20" ht="9.75" customHeight="1" x14ac:dyDescent="0.2">
      <c r="A91" s="259" t="e">
        <f t="shared" si="27"/>
        <v>#VALUE!</v>
      </c>
      <c r="B91" s="203" t="e">
        <f t="shared" si="38"/>
        <v>#VALUE!</v>
      </c>
      <c r="C91" s="203" t="e">
        <f t="shared" si="28"/>
        <v>#VALUE!</v>
      </c>
      <c r="D91" s="204" t="e">
        <f t="shared" si="25"/>
        <v>#VALUE!</v>
      </c>
      <c r="E91" s="204" t="e">
        <f t="shared" si="29"/>
        <v>#VALUE!</v>
      </c>
      <c r="F91" s="204" t="e">
        <f t="shared" si="30"/>
        <v>#VALUE!</v>
      </c>
      <c r="H91" s="205"/>
      <c r="K91" s="206" t="e">
        <f t="shared" si="31"/>
        <v>#VALUE!</v>
      </c>
      <c r="L91" s="206" t="e">
        <f t="shared" si="32"/>
        <v>#VALUE!</v>
      </c>
      <c r="M91" s="207" t="e">
        <f t="shared" si="33"/>
        <v>#VALUE!</v>
      </c>
      <c r="O91" s="260">
        <v>77</v>
      </c>
      <c r="P91" s="261" t="e">
        <f t="shared" si="34"/>
        <v>#VALUE!</v>
      </c>
      <c r="Q91" s="262" t="e">
        <f t="shared" si="26"/>
        <v>#VALUE!</v>
      </c>
      <c r="R91" s="260" t="e">
        <f t="shared" si="35"/>
        <v>#VALUE!</v>
      </c>
      <c r="S91" s="245" t="e">
        <f t="shared" si="36"/>
        <v>#VALUE!</v>
      </c>
      <c r="T91" s="263" t="e">
        <f t="shared" si="37"/>
        <v>#VALUE!</v>
      </c>
    </row>
    <row r="92" spans="1:20" ht="9.75" customHeight="1" x14ac:dyDescent="0.2">
      <c r="A92" s="259" t="e">
        <f t="shared" si="27"/>
        <v>#VALUE!</v>
      </c>
      <c r="B92" s="203" t="e">
        <f t="shared" si="38"/>
        <v>#VALUE!</v>
      </c>
      <c r="C92" s="203" t="e">
        <f t="shared" si="28"/>
        <v>#VALUE!</v>
      </c>
      <c r="D92" s="204" t="e">
        <f t="shared" si="25"/>
        <v>#VALUE!</v>
      </c>
      <c r="E92" s="204" t="e">
        <f t="shared" si="29"/>
        <v>#VALUE!</v>
      </c>
      <c r="F92" s="204" t="e">
        <f t="shared" si="30"/>
        <v>#VALUE!</v>
      </c>
      <c r="H92" s="205"/>
      <c r="K92" s="206" t="e">
        <f t="shared" si="31"/>
        <v>#VALUE!</v>
      </c>
      <c r="L92" s="206" t="e">
        <f t="shared" si="32"/>
        <v>#VALUE!</v>
      </c>
      <c r="M92" s="207" t="e">
        <f t="shared" si="33"/>
        <v>#VALUE!</v>
      </c>
      <c r="O92" s="260">
        <v>78</v>
      </c>
      <c r="P92" s="261" t="e">
        <f t="shared" si="34"/>
        <v>#VALUE!</v>
      </c>
      <c r="Q92" s="262" t="e">
        <f t="shared" si="26"/>
        <v>#VALUE!</v>
      </c>
      <c r="R92" s="260" t="e">
        <f t="shared" si="35"/>
        <v>#VALUE!</v>
      </c>
      <c r="S92" s="245" t="e">
        <f t="shared" si="36"/>
        <v>#VALUE!</v>
      </c>
      <c r="T92" s="263" t="e">
        <f t="shared" si="37"/>
        <v>#VALUE!</v>
      </c>
    </row>
    <row r="93" spans="1:20" ht="9.75" customHeight="1" x14ac:dyDescent="0.2">
      <c r="A93" s="259" t="e">
        <f t="shared" si="27"/>
        <v>#VALUE!</v>
      </c>
      <c r="B93" s="203" t="e">
        <f t="shared" si="38"/>
        <v>#VALUE!</v>
      </c>
      <c r="C93" s="203" t="e">
        <f t="shared" si="28"/>
        <v>#VALUE!</v>
      </c>
      <c r="D93" s="204" t="e">
        <f t="shared" si="25"/>
        <v>#VALUE!</v>
      </c>
      <c r="E93" s="204" t="e">
        <f t="shared" si="29"/>
        <v>#VALUE!</v>
      </c>
      <c r="F93" s="204" t="e">
        <f t="shared" si="30"/>
        <v>#VALUE!</v>
      </c>
      <c r="H93" s="205"/>
      <c r="K93" s="206" t="e">
        <f t="shared" si="31"/>
        <v>#VALUE!</v>
      </c>
      <c r="L93" s="206" t="e">
        <f t="shared" si="32"/>
        <v>#VALUE!</v>
      </c>
      <c r="M93" s="207" t="e">
        <f t="shared" si="33"/>
        <v>#VALUE!</v>
      </c>
      <c r="O93" s="260">
        <v>79</v>
      </c>
      <c r="P93" s="261" t="e">
        <f t="shared" si="34"/>
        <v>#VALUE!</v>
      </c>
      <c r="Q93" s="262" t="e">
        <f t="shared" si="26"/>
        <v>#VALUE!</v>
      </c>
      <c r="R93" s="260" t="e">
        <f t="shared" si="35"/>
        <v>#VALUE!</v>
      </c>
      <c r="S93" s="245" t="e">
        <f t="shared" si="36"/>
        <v>#VALUE!</v>
      </c>
      <c r="T93" s="263" t="e">
        <f t="shared" si="37"/>
        <v>#VALUE!</v>
      </c>
    </row>
    <row r="94" spans="1:20" ht="9.75" customHeight="1" x14ac:dyDescent="0.2">
      <c r="A94" s="259" t="e">
        <f t="shared" si="27"/>
        <v>#VALUE!</v>
      </c>
      <c r="B94" s="203" t="e">
        <f t="shared" si="38"/>
        <v>#VALUE!</v>
      </c>
      <c r="C94" s="203" t="e">
        <f t="shared" si="28"/>
        <v>#VALUE!</v>
      </c>
      <c r="D94" s="204" t="e">
        <f t="shared" si="25"/>
        <v>#VALUE!</v>
      </c>
      <c r="E94" s="204" t="e">
        <f t="shared" si="29"/>
        <v>#VALUE!</v>
      </c>
      <c r="F94" s="204" t="e">
        <f t="shared" si="30"/>
        <v>#VALUE!</v>
      </c>
      <c r="H94" s="205"/>
      <c r="K94" s="206" t="e">
        <f t="shared" si="31"/>
        <v>#VALUE!</v>
      </c>
      <c r="L94" s="206" t="e">
        <f t="shared" si="32"/>
        <v>#VALUE!</v>
      </c>
      <c r="M94" s="207" t="e">
        <f t="shared" si="33"/>
        <v>#VALUE!</v>
      </c>
      <c r="O94" s="260">
        <v>80</v>
      </c>
      <c r="P94" s="261" t="e">
        <f t="shared" si="34"/>
        <v>#VALUE!</v>
      </c>
      <c r="Q94" s="262" t="e">
        <f t="shared" si="26"/>
        <v>#VALUE!</v>
      </c>
      <c r="R94" s="260" t="e">
        <f t="shared" si="35"/>
        <v>#VALUE!</v>
      </c>
      <c r="S94" s="245" t="e">
        <f t="shared" si="36"/>
        <v>#VALUE!</v>
      </c>
      <c r="T94" s="263" t="e">
        <f t="shared" si="37"/>
        <v>#VALUE!</v>
      </c>
    </row>
    <row r="95" spans="1:20" ht="9.75" customHeight="1" x14ac:dyDescent="0.2">
      <c r="A95" s="259" t="e">
        <f t="shared" si="27"/>
        <v>#VALUE!</v>
      </c>
      <c r="B95" s="203" t="e">
        <f t="shared" si="38"/>
        <v>#VALUE!</v>
      </c>
      <c r="C95" s="203" t="e">
        <f t="shared" si="28"/>
        <v>#VALUE!</v>
      </c>
      <c r="D95" s="204" t="e">
        <f t="shared" si="25"/>
        <v>#VALUE!</v>
      </c>
      <c r="E95" s="204" t="e">
        <f t="shared" si="29"/>
        <v>#VALUE!</v>
      </c>
      <c r="F95" s="204" t="e">
        <f t="shared" si="30"/>
        <v>#VALUE!</v>
      </c>
      <c r="H95" s="205"/>
      <c r="K95" s="206" t="e">
        <f t="shared" si="31"/>
        <v>#VALUE!</v>
      </c>
      <c r="L95" s="206" t="e">
        <f t="shared" si="32"/>
        <v>#VALUE!</v>
      </c>
      <c r="M95" s="207" t="e">
        <f t="shared" si="33"/>
        <v>#VALUE!</v>
      </c>
      <c r="O95" s="260">
        <v>81</v>
      </c>
      <c r="P95" s="261" t="e">
        <f t="shared" si="34"/>
        <v>#VALUE!</v>
      </c>
      <c r="Q95" s="262" t="e">
        <f t="shared" si="26"/>
        <v>#VALUE!</v>
      </c>
      <c r="R95" s="260" t="e">
        <f t="shared" si="35"/>
        <v>#VALUE!</v>
      </c>
      <c r="S95" s="245" t="e">
        <f t="shared" si="36"/>
        <v>#VALUE!</v>
      </c>
      <c r="T95" s="263" t="e">
        <f t="shared" si="37"/>
        <v>#VALUE!</v>
      </c>
    </row>
    <row r="96" spans="1:20" ht="9.75" customHeight="1" x14ac:dyDescent="0.2">
      <c r="A96" s="259" t="e">
        <f t="shared" si="27"/>
        <v>#VALUE!</v>
      </c>
      <c r="B96" s="203" t="e">
        <f t="shared" si="38"/>
        <v>#VALUE!</v>
      </c>
      <c r="C96" s="203" t="e">
        <f t="shared" si="28"/>
        <v>#VALUE!</v>
      </c>
      <c r="D96" s="204" t="e">
        <f t="shared" si="25"/>
        <v>#VALUE!</v>
      </c>
      <c r="E96" s="204" t="e">
        <f t="shared" si="29"/>
        <v>#VALUE!</v>
      </c>
      <c r="F96" s="204" t="e">
        <f t="shared" si="30"/>
        <v>#VALUE!</v>
      </c>
      <c r="H96" s="205"/>
      <c r="K96" s="206" t="e">
        <f t="shared" si="31"/>
        <v>#VALUE!</v>
      </c>
      <c r="L96" s="206" t="e">
        <f t="shared" si="32"/>
        <v>#VALUE!</v>
      </c>
      <c r="M96" s="207" t="e">
        <f t="shared" si="33"/>
        <v>#VALUE!</v>
      </c>
      <c r="O96" s="260">
        <v>82</v>
      </c>
      <c r="P96" s="261" t="e">
        <f t="shared" si="34"/>
        <v>#VALUE!</v>
      </c>
      <c r="Q96" s="262" t="e">
        <f t="shared" si="26"/>
        <v>#VALUE!</v>
      </c>
      <c r="R96" s="260" t="e">
        <f t="shared" si="35"/>
        <v>#VALUE!</v>
      </c>
      <c r="S96" s="245" t="e">
        <f t="shared" si="36"/>
        <v>#VALUE!</v>
      </c>
      <c r="T96" s="263" t="e">
        <f t="shared" si="37"/>
        <v>#VALUE!</v>
      </c>
    </row>
    <row r="97" spans="1:20" ht="9.75" customHeight="1" x14ac:dyDescent="0.2">
      <c r="A97" s="259" t="e">
        <f t="shared" si="27"/>
        <v>#VALUE!</v>
      </c>
      <c r="B97" s="203" t="e">
        <f t="shared" si="38"/>
        <v>#VALUE!</v>
      </c>
      <c r="C97" s="203" t="e">
        <f t="shared" si="28"/>
        <v>#VALUE!</v>
      </c>
      <c r="D97" s="204" t="e">
        <f t="shared" si="25"/>
        <v>#VALUE!</v>
      </c>
      <c r="E97" s="204" t="e">
        <f t="shared" si="29"/>
        <v>#VALUE!</v>
      </c>
      <c r="F97" s="204" t="e">
        <f t="shared" si="30"/>
        <v>#VALUE!</v>
      </c>
      <c r="H97" s="205"/>
      <c r="K97" s="206" t="e">
        <f t="shared" si="31"/>
        <v>#VALUE!</v>
      </c>
      <c r="L97" s="206" t="e">
        <f t="shared" si="32"/>
        <v>#VALUE!</v>
      </c>
      <c r="M97" s="207" t="e">
        <f t="shared" si="33"/>
        <v>#VALUE!</v>
      </c>
      <c r="O97" s="260">
        <v>83</v>
      </c>
      <c r="P97" s="261" t="e">
        <f t="shared" si="34"/>
        <v>#VALUE!</v>
      </c>
      <c r="Q97" s="262" t="e">
        <f t="shared" si="26"/>
        <v>#VALUE!</v>
      </c>
      <c r="R97" s="260" t="e">
        <f t="shared" si="35"/>
        <v>#VALUE!</v>
      </c>
      <c r="S97" s="245" t="e">
        <f t="shared" si="36"/>
        <v>#VALUE!</v>
      </c>
      <c r="T97" s="263" t="e">
        <f t="shared" si="37"/>
        <v>#VALUE!</v>
      </c>
    </row>
    <row r="98" spans="1:20" ht="9.75" customHeight="1" x14ac:dyDescent="0.2">
      <c r="A98" s="259" t="e">
        <f t="shared" si="27"/>
        <v>#VALUE!</v>
      </c>
      <c r="B98" s="203" t="e">
        <f t="shared" si="38"/>
        <v>#VALUE!</v>
      </c>
      <c r="C98" s="203" t="e">
        <f t="shared" si="28"/>
        <v>#VALUE!</v>
      </c>
      <c r="D98" s="204" t="e">
        <f t="shared" si="25"/>
        <v>#VALUE!</v>
      </c>
      <c r="E98" s="204" t="e">
        <f t="shared" si="29"/>
        <v>#VALUE!</v>
      </c>
      <c r="F98" s="204" t="e">
        <f t="shared" si="30"/>
        <v>#VALUE!</v>
      </c>
      <c r="H98" s="205"/>
      <c r="K98" s="206" t="e">
        <f t="shared" si="31"/>
        <v>#VALUE!</v>
      </c>
      <c r="L98" s="206" t="e">
        <f t="shared" si="32"/>
        <v>#VALUE!</v>
      </c>
      <c r="M98" s="207" t="e">
        <f t="shared" si="33"/>
        <v>#VALUE!</v>
      </c>
      <c r="O98" s="260">
        <v>84</v>
      </c>
      <c r="P98" s="261" t="e">
        <f t="shared" si="34"/>
        <v>#VALUE!</v>
      </c>
      <c r="Q98" s="262" t="e">
        <f t="shared" si="26"/>
        <v>#VALUE!</v>
      </c>
      <c r="R98" s="260" t="e">
        <f t="shared" si="35"/>
        <v>#VALUE!</v>
      </c>
      <c r="S98" s="245" t="e">
        <f t="shared" si="36"/>
        <v>#VALUE!</v>
      </c>
      <c r="T98" s="263" t="e">
        <f t="shared" si="37"/>
        <v>#VALUE!</v>
      </c>
    </row>
    <row r="99" spans="1:20" ht="9.75" customHeight="1" x14ac:dyDescent="0.2">
      <c r="A99" s="259" t="e">
        <f t="shared" si="27"/>
        <v>#VALUE!</v>
      </c>
      <c r="B99" s="203" t="e">
        <f t="shared" si="38"/>
        <v>#VALUE!</v>
      </c>
      <c r="C99" s="203" t="e">
        <f t="shared" si="28"/>
        <v>#VALUE!</v>
      </c>
      <c r="D99" s="204" t="e">
        <f t="shared" si="25"/>
        <v>#VALUE!</v>
      </c>
      <c r="E99" s="204" t="e">
        <f t="shared" si="29"/>
        <v>#VALUE!</v>
      </c>
      <c r="F99" s="204" t="e">
        <f t="shared" si="30"/>
        <v>#VALUE!</v>
      </c>
      <c r="H99" s="205"/>
      <c r="K99" s="206" t="e">
        <f t="shared" si="31"/>
        <v>#VALUE!</v>
      </c>
      <c r="L99" s="206" t="e">
        <f t="shared" si="32"/>
        <v>#VALUE!</v>
      </c>
      <c r="M99" s="207" t="e">
        <f t="shared" si="33"/>
        <v>#VALUE!</v>
      </c>
      <c r="O99" s="260">
        <v>85</v>
      </c>
      <c r="P99" s="261" t="e">
        <f t="shared" si="34"/>
        <v>#VALUE!</v>
      </c>
      <c r="Q99" s="262" t="e">
        <f t="shared" si="26"/>
        <v>#VALUE!</v>
      </c>
      <c r="R99" s="260" t="e">
        <f t="shared" si="35"/>
        <v>#VALUE!</v>
      </c>
      <c r="S99" s="245" t="e">
        <f t="shared" si="36"/>
        <v>#VALUE!</v>
      </c>
      <c r="T99" s="263" t="e">
        <f t="shared" si="37"/>
        <v>#VALUE!</v>
      </c>
    </row>
    <row r="100" spans="1:20" ht="9.75" customHeight="1" x14ac:dyDescent="0.2">
      <c r="A100" s="259" t="e">
        <f t="shared" si="27"/>
        <v>#VALUE!</v>
      </c>
      <c r="B100" s="203" t="e">
        <f t="shared" si="38"/>
        <v>#VALUE!</v>
      </c>
      <c r="C100" s="203" t="e">
        <f t="shared" si="28"/>
        <v>#VALUE!</v>
      </c>
      <c r="D100" s="204" t="e">
        <f t="shared" si="25"/>
        <v>#VALUE!</v>
      </c>
      <c r="E100" s="204" t="e">
        <f t="shared" si="29"/>
        <v>#VALUE!</v>
      </c>
      <c r="F100" s="204" t="e">
        <f t="shared" si="30"/>
        <v>#VALUE!</v>
      </c>
      <c r="H100" s="205"/>
      <c r="K100" s="206" t="e">
        <f t="shared" si="31"/>
        <v>#VALUE!</v>
      </c>
      <c r="L100" s="206" t="e">
        <f t="shared" si="32"/>
        <v>#VALUE!</v>
      </c>
      <c r="M100" s="207" t="e">
        <f t="shared" si="33"/>
        <v>#VALUE!</v>
      </c>
      <c r="O100" s="260">
        <v>86</v>
      </c>
      <c r="P100" s="261" t="e">
        <f t="shared" si="34"/>
        <v>#VALUE!</v>
      </c>
      <c r="Q100" s="262" t="e">
        <f t="shared" si="26"/>
        <v>#VALUE!</v>
      </c>
      <c r="R100" s="260" t="e">
        <f t="shared" si="35"/>
        <v>#VALUE!</v>
      </c>
      <c r="S100" s="245" t="e">
        <f t="shared" si="36"/>
        <v>#VALUE!</v>
      </c>
      <c r="T100" s="263" t="e">
        <f t="shared" si="37"/>
        <v>#VALUE!</v>
      </c>
    </row>
    <row r="101" spans="1:20" ht="9.75" customHeight="1" x14ac:dyDescent="0.2">
      <c r="A101" s="259" t="e">
        <f t="shared" si="27"/>
        <v>#VALUE!</v>
      </c>
      <c r="B101" s="203" t="e">
        <f t="shared" si="38"/>
        <v>#VALUE!</v>
      </c>
      <c r="C101" s="203" t="e">
        <f t="shared" si="28"/>
        <v>#VALUE!</v>
      </c>
      <c r="D101" s="204" t="e">
        <f t="shared" si="25"/>
        <v>#VALUE!</v>
      </c>
      <c r="E101" s="204" t="e">
        <f t="shared" si="29"/>
        <v>#VALUE!</v>
      </c>
      <c r="F101" s="204" t="e">
        <f t="shared" si="30"/>
        <v>#VALUE!</v>
      </c>
      <c r="H101" s="205"/>
      <c r="K101" s="206" t="e">
        <f t="shared" si="31"/>
        <v>#VALUE!</v>
      </c>
      <c r="L101" s="206" t="e">
        <f t="shared" si="32"/>
        <v>#VALUE!</v>
      </c>
      <c r="M101" s="207" t="e">
        <f t="shared" si="33"/>
        <v>#VALUE!</v>
      </c>
      <c r="O101" s="260">
        <v>87</v>
      </c>
      <c r="P101" s="261" t="e">
        <f t="shared" si="34"/>
        <v>#VALUE!</v>
      </c>
      <c r="Q101" s="262" t="e">
        <f t="shared" si="26"/>
        <v>#VALUE!</v>
      </c>
      <c r="R101" s="260" t="e">
        <f t="shared" si="35"/>
        <v>#VALUE!</v>
      </c>
      <c r="S101" s="245" t="e">
        <f t="shared" si="36"/>
        <v>#VALUE!</v>
      </c>
      <c r="T101" s="263" t="e">
        <f t="shared" si="37"/>
        <v>#VALUE!</v>
      </c>
    </row>
    <row r="102" spans="1:20" ht="9.75" customHeight="1" x14ac:dyDescent="0.2">
      <c r="A102" s="259" t="e">
        <f t="shared" si="27"/>
        <v>#VALUE!</v>
      </c>
      <c r="B102" s="203" t="e">
        <f t="shared" si="38"/>
        <v>#VALUE!</v>
      </c>
      <c r="C102" s="203" t="e">
        <f t="shared" si="28"/>
        <v>#VALUE!</v>
      </c>
      <c r="D102" s="204" t="e">
        <f t="shared" si="25"/>
        <v>#VALUE!</v>
      </c>
      <c r="E102" s="204" t="e">
        <f t="shared" si="29"/>
        <v>#VALUE!</v>
      </c>
      <c r="F102" s="204" t="e">
        <f t="shared" si="30"/>
        <v>#VALUE!</v>
      </c>
      <c r="H102" s="205"/>
      <c r="K102" s="206" t="e">
        <f t="shared" si="31"/>
        <v>#VALUE!</v>
      </c>
      <c r="L102" s="206" t="e">
        <f t="shared" si="32"/>
        <v>#VALUE!</v>
      </c>
      <c r="M102" s="207" t="e">
        <f t="shared" si="33"/>
        <v>#VALUE!</v>
      </c>
      <c r="O102" s="260">
        <v>88</v>
      </c>
      <c r="P102" s="261" t="e">
        <f t="shared" si="34"/>
        <v>#VALUE!</v>
      </c>
      <c r="Q102" s="262" t="e">
        <f t="shared" si="26"/>
        <v>#VALUE!</v>
      </c>
      <c r="R102" s="260" t="e">
        <f t="shared" si="35"/>
        <v>#VALUE!</v>
      </c>
      <c r="S102" s="245" t="e">
        <f t="shared" si="36"/>
        <v>#VALUE!</v>
      </c>
      <c r="T102" s="263" t="e">
        <f t="shared" si="37"/>
        <v>#VALUE!</v>
      </c>
    </row>
    <row r="103" spans="1:20" ht="9.75" customHeight="1" x14ac:dyDescent="0.2">
      <c r="A103" s="259" t="e">
        <f t="shared" si="27"/>
        <v>#VALUE!</v>
      </c>
      <c r="B103" s="203" t="e">
        <f t="shared" si="38"/>
        <v>#VALUE!</v>
      </c>
      <c r="C103" s="203" t="e">
        <f t="shared" si="28"/>
        <v>#VALUE!</v>
      </c>
      <c r="D103" s="204" t="e">
        <f t="shared" si="25"/>
        <v>#VALUE!</v>
      </c>
      <c r="E103" s="204" t="e">
        <f t="shared" si="29"/>
        <v>#VALUE!</v>
      </c>
      <c r="F103" s="204" t="e">
        <f t="shared" si="30"/>
        <v>#VALUE!</v>
      </c>
      <c r="H103" s="205"/>
      <c r="K103" s="206" t="e">
        <f t="shared" si="31"/>
        <v>#VALUE!</v>
      </c>
      <c r="L103" s="206" t="e">
        <f t="shared" si="32"/>
        <v>#VALUE!</v>
      </c>
      <c r="M103" s="207" t="e">
        <f t="shared" si="33"/>
        <v>#VALUE!</v>
      </c>
      <c r="O103" s="260">
        <v>89</v>
      </c>
      <c r="P103" s="261" t="e">
        <f t="shared" si="34"/>
        <v>#VALUE!</v>
      </c>
      <c r="Q103" s="262" t="e">
        <f t="shared" si="26"/>
        <v>#VALUE!</v>
      </c>
      <c r="R103" s="260" t="e">
        <f t="shared" si="35"/>
        <v>#VALUE!</v>
      </c>
      <c r="S103" s="245" t="e">
        <f t="shared" si="36"/>
        <v>#VALUE!</v>
      </c>
      <c r="T103" s="263" t="e">
        <f t="shared" si="37"/>
        <v>#VALUE!</v>
      </c>
    </row>
    <row r="104" spans="1:20" ht="9.75" customHeight="1" x14ac:dyDescent="0.2">
      <c r="A104" s="259" t="e">
        <f t="shared" si="27"/>
        <v>#VALUE!</v>
      </c>
      <c r="B104" s="203" t="e">
        <f t="shared" si="38"/>
        <v>#VALUE!</v>
      </c>
      <c r="C104" s="203" t="e">
        <f t="shared" si="28"/>
        <v>#VALUE!</v>
      </c>
      <c r="D104" s="204" t="e">
        <f t="shared" si="25"/>
        <v>#VALUE!</v>
      </c>
      <c r="E104" s="204" t="e">
        <f t="shared" si="29"/>
        <v>#VALUE!</v>
      </c>
      <c r="F104" s="204" t="e">
        <f t="shared" si="30"/>
        <v>#VALUE!</v>
      </c>
      <c r="H104" s="205"/>
      <c r="K104" s="206" t="e">
        <f t="shared" si="31"/>
        <v>#VALUE!</v>
      </c>
      <c r="L104" s="206" t="e">
        <f t="shared" si="32"/>
        <v>#VALUE!</v>
      </c>
      <c r="M104" s="207" t="e">
        <f t="shared" si="33"/>
        <v>#VALUE!</v>
      </c>
      <c r="O104" s="260">
        <v>90</v>
      </c>
      <c r="P104" s="261" t="e">
        <f t="shared" si="34"/>
        <v>#VALUE!</v>
      </c>
      <c r="Q104" s="262" t="e">
        <f t="shared" si="26"/>
        <v>#VALUE!</v>
      </c>
      <c r="R104" s="260" t="e">
        <f t="shared" si="35"/>
        <v>#VALUE!</v>
      </c>
      <c r="S104" s="245" t="e">
        <f t="shared" si="36"/>
        <v>#VALUE!</v>
      </c>
      <c r="T104" s="263" t="e">
        <f t="shared" si="37"/>
        <v>#VALUE!</v>
      </c>
    </row>
    <row r="105" spans="1:20" ht="9.75" customHeight="1" x14ac:dyDescent="0.2">
      <c r="A105" s="259" t="e">
        <f t="shared" si="27"/>
        <v>#VALUE!</v>
      </c>
      <c r="B105" s="203" t="e">
        <f t="shared" si="38"/>
        <v>#VALUE!</v>
      </c>
      <c r="C105" s="203" t="e">
        <f t="shared" si="28"/>
        <v>#VALUE!</v>
      </c>
      <c r="D105" s="204" t="e">
        <f t="shared" si="25"/>
        <v>#VALUE!</v>
      </c>
      <c r="E105" s="204" t="e">
        <f t="shared" si="29"/>
        <v>#VALUE!</v>
      </c>
      <c r="F105" s="204" t="e">
        <f t="shared" si="30"/>
        <v>#VALUE!</v>
      </c>
      <c r="H105" s="205"/>
      <c r="K105" s="206" t="e">
        <f t="shared" si="31"/>
        <v>#VALUE!</v>
      </c>
      <c r="L105" s="206" t="e">
        <f t="shared" si="32"/>
        <v>#VALUE!</v>
      </c>
      <c r="M105" s="207" t="e">
        <f t="shared" si="33"/>
        <v>#VALUE!</v>
      </c>
      <c r="O105" s="260">
        <v>91</v>
      </c>
      <c r="P105" s="261" t="e">
        <f t="shared" si="34"/>
        <v>#VALUE!</v>
      </c>
      <c r="Q105" s="262" t="e">
        <f t="shared" si="26"/>
        <v>#VALUE!</v>
      </c>
      <c r="R105" s="260" t="e">
        <f t="shared" si="35"/>
        <v>#VALUE!</v>
      </c>
      <c r="S105" s="245" t="e">
        <f t="shared" si="36"/>
        <v>#VALUE!</v>
      </c>
      <c r="T105" s="263" t="e">
        <f t="shared" si="37"/>
        <v>#VALUE!</v>
      </c>
    </row>
    <row r="106" spans="1:20" ht="9.75" customHeight="1" x14ac:dyDescent="0.2">
      <c r="A106" s="259" t="e">
        <f t="shared" si="27"/>
        <v>#VALUE!</v>
      </c>
      <c r="B106" s="203" t="e">
        <f t="shared" si="38"/>
        <v>#VALUE!</v>
      </c>
      <c r="C106" s="203" t="e">
        <f t="shared" si="28"/>
        <v>#VALUE!</v>
      </c>
      <c r="D106" s="204" t="e">
        <f t="shared" si="25"/>
        <v>#VALUE!</v>
      </c>
      <c r="E106" s="204" t="e">
        <f t="shared" si="29"/>
        <v>#VALUE!</v>
      </c>
      <c r="F106" s="204" t="e">
        <f t="shared" si="30"/>
        <v>#VALUE!</v>
      </c>
      <c r="H106" s="205"/>
      <c r="K106" s="206" t="e">
        <f t="shared" si="31"/>
        <v>#VALUE!</v>
      </c>
      <c r="L106" s="206" t="e">
        <f t="shared" si="32"/>
        <v>#VALUE!</v>
      </c>
      <c r="M106" s="207" t="e">
        <f t="shared" si="33"/>
        <v>#VALUE!</v>
      </c>
      <c r="O106" s="260">
        <v>92</v>
      </c>
      <c r="P106" s="261" t="e">
        <f t="shared" si="34"/>
        <v>#VALUE!</v>
      </c>
      <c r="Q106" s="262" t="e">
        <f t="shared" si="26"/>
        <v>#VALUE!</v>
      </c>
      <c r="R106" s="260" t="e">
        <f t="shared" si="35"/>
        <v>#VALUE!</v>
      </c>
      <c r="S106" s="245" t="e">
        <f t="shared" si="36"/>
        <v>#VALUE!</v>
      </c>
      <c r="T106" s="263" t="e">
        <f t="shared" si="37"/>
        <v>#VALUE!</v>
      </c>
    </row>
    <row r="107" spans="1:20" ht="9.75" customHeight="1" x14ac:dyDescent="0.2">
      <c r="A107" s="259" t="e">
        <f t="shared" si="27"/>
        <v>#VALUE!</v>
      </c>
      <c r="B107" s="203" t="e">
        <f t="shared" si="38"/>
        <v>#VALUE!</v>
      </c>
      <c r="C107" s="203" t="e">
        <f t="shared" si="28"/>
        <v>#VALUE!</v>
      </c>
      <c r="D107" s="204" t="e">
        <f t="shared" si="25"/>
        <v>#VALUE!</v>
      </c>
      <c r="E107" s="204" t="e">
        <f t="shared" si="29"/>
        <v>#VALUE!</v>
      </c>
      <c r="F107" s="204" t="e">
        <f t="shared" si="30"/>
        <v>#VALUE!</v>
      </c>
      <c r="H107" s="205"/>
      <c r="K107" s="206" t="e">
        <f t="shared" si="31"/>
        <v>#VALUE!</v>
      </c>
      <c r="L107" s="206" t="e">
        <f t="shared" si="32"/>
        <v>#VALUE!</v>
      </c>
      <c r="M107" s="207" t="e">
        <f t="shared" si="33"/>
        <v>#VALUE!</v>
      </c>
      <c r="O107" s="260">
        <v>93</v>
      </c>
      <c r="P107" s="261" t="e">
        <f t="shared" si="34"/>
        <v>#VALUE!</v>
      </c>
      <c r="Q107" s="262" t="e">
        <f t="shared" si="26"/>
        <v>#VALUE!</v>
      </c>
      <c r="R107" s="260" t="e">
        <f t="shared" si="35"/>
        <v>#VALUE!</v>
      </c>
      <c r="S107" s="245" t="e">
        <f t="shared" si="36"/>
        <v>#VALUE!</v>
      </c>
      <c r="T107" s="263" t="e">
        <f t="shared" si="37"/>
        <v>#VALUE!</v>
      </c>
    </row>
    <row r="108" spans="1:20" ht="9.75" customHeight="1" x14ac:dyDescent="0.2">
      <c r="A108" s="259" t="e">
        <f t="shared" si="27"/>
        <v>#VALUE!</v>
      </c>
      <c r="B108" s="203" t="e">
        <f t="shared" si="38"/>
        <v>#VALUE!</v>
      </c>
      <c r="C108" s="203" t="e">
        <f t="shared" si="28"/>
        <v>#VALUE!</v>
      </c>
      <c r="D108" s="204" t="e">
        <f t="shared" si="25"/>
        <v>#VALUE!</v>
      </c>
      <c r="E108" s="204" t="e">
        <f t="shared" si="29"/>
        <v>#VALUE!</v>
      </c>
      <c r="F108" s="204" t="e">
        <f t="shared" si="30"/>
        <v>#VALUE!</v>
      </c>
      <c r="H108" s="205"/>
      <c r="K108" s="206" t="e">
        <f t="shared" si="31"/>
        <v>#VALUE!</v>
      </c>
      <c r="L108" s="206" t="e">
        <f t="shared" si="32"/>
        <v>#VALUE!</v>
      </c>
      <c r="M108" s="207" t="e">
        <f t="shared" si="33"/>
        <v>#VALUE!</v>
      </c>
      <c r="O108" s="260">
        <v>94</v>
      </c>
      <c r="P108" s="261" t="e">
        <f t="shared" si="34"/>
        <v>#VALUE!</v>
      </c>
      <c r="Q108" s="262" t="e">
        <f t="shared" si="26"/>
        <v>#VALUE!</v>
      </c>
      <c r="R108" s="260" t="e">
        <f t="shared" si="35"/>
        <v>#VALUE!</v>
      </c>
      <c r="S108" s="245" t="e">
        <f t="shared" si="36"/>
        <v>#VALUE!</v>
      </c>
      <c r="T108" s="263" t="e">
        <f t="shared" si="37"/>
        <v>#VALUE!</v>
      </c>
    </row>
    <row r="109" spans="1:20" ht="9.75" customHeight="1" x14ac:dyDescent="0.2">
      <c r="A109" s="259" t="e">
        <f t="shared" si="27"/>
        <v>#VALUE!</v>
      </c>
      <c r="B109" s="203" t="e">
        <f t="shared" si="38"/>
        <v>#VALUE!</v>
      </c>
      <c r="C109" s="203" t="e">
        <f t="shared" si="28"/>
        <v>#VALUE!</v>
      </c>
      <c r="D109" s="204" t="e">
        <f t="shared" si="25"/>
        <v>#VALUE!</v>
      </c>
      <c r="E109" s="204" t="e">
        <f t="shared" si="29"/>
        <v>#VALUE!</v>
      </c>
      <c r="F109" s="204" t="e">
        <f t="shared" si="30"/>
        <v>#VALUE!</v>
      </c>
      <c r="H109" s="205"/>
      <c r="K109" s="206" t="e">
        <f t="shared" si="31"/>
        <v>#VALUE!</v>
      </c>
      <c r="L109" s="206" t="e">
        <f t="shared" si="32"/>
        <v>#VALUE!</v>
      </c>
      <c r="M109" s="207" t="e">
        <f t="shared" si="33"/>
        <v>#VALUE!</v>
      </c>
      <c r="O109" s="260">
        <v>95</v>
      </c>
      <c r="P109" s="261" t="e">
        <f t="shared" si="34"/>
        <v>#VALUE!</v>
      </c>
      <c r="Q109" s="262" t="e">
        <f t="shared" si="26"/>
        <v>#VALUE!</v>
      </c>
      <c r="R109" s="260" t="e">
        <f t="shared" si="35"/>
        <v>#VALUE!</v>
      </c>
      <c r="S109" s="245" t="e">
        <f t="shared" si="36"/>
        <v>#VALUE!</v>
      </c>
      <c r="T109" s="263" t="e">
        <f t="shared" si="37"/>
        <v>#VALUE!</v>
      </c>
    </row>
    <row r="110" spans="1:20" ht="9.75" customHeight="1" x14ac:dyDescent="0.2">
      <c r="A110" s="259" t="e">
        <f t="shared" si="27"/>
        <v>#VALUE!</v>
      </c>
      <c r="B110" s="203" t="e">
        <f t="shared" si="38"/>
        <v>#VALUE!</v>
      </c>
      <c r="C110" s="203" t="e">
        <f t="shared" si="28"/>
        <v>#VALUE!</v>
      </c>
      <c r="D110" s="204" t="e">
        <f t="shared" si="25"/>
        <v>#VALUE!</v>
      </c>
      <c r="E110" s="204" t="e">
        <f t="shared" si="29"/>
        <v>#VALUE!</v>
      </c>
      <c r="F110" s="204" t="e">
        <f t="shared" si="30"/>
        <v>#VALUE!</v>
      </c>
      <c r="H110" s="205"/>
      <c r="K110" s="206" t="e">
        <f t="shared" si="31"/>
        <v>#VALUE!</v>
      </c>
      <c r="L110" s="206" t="e">
        <f t="shared" si="32"/>
        <v>#VALUE!</v>
      </c>
      <c r="M110" s="207" t="e">
        <f t="shared" si="33"/>
        <v>#VALUE!</v>
      </c>
      <c r="O110" s="260">
        <v>96</v>
      </c>
      <c r="P110" s="261" t="e">
        <f t="shared" si="34"/>
        <v>#VALUE!</v>
      </c>
      <c r="Q110" s="262" t="e">
        <f t="shared" si="26"/>
        <v>#VALUE!</v>
      </c>
      <c r="R110" s="260" t="e">
        <f t="shared" si="35"/>
        <v>#VALUE!</v>
      </c>
      <c r="S110" s="245" t="e">
        <f t="shared" si="36"/>
        <v>#VALUE!</v>
      </c>
      <c r="T110" s="263" t="e">
        <f t="shared" si="37"/>
        <v>#VALUE!</v>
      </c>
    </row>
    <row r="111" spans="1:20" ht="9.75" customHeight="1" x14ac:dyDescent="0.2">
      <c r="A111" s="259" t="e">
        <f t="shared" si="27"/>
        <v>#VALUE!</v>
      </c>
      <c r="B111" s="203" t="e">
        <f t="shared" si="38"/>
        <v>#VALUE!</v>
      </c>
      <c r="C111" s="203" t="e">
        <f t="shared" si="28"/>
        <v>#VALUE!</v>
      </c>
      <c r="D111" s="204" t="e">
        <f t="shared" si="25"/>
        <v>#VALUE!</v>
      </c>
      <c r="E111" s="204" t="e">
        <f t="shared" si="29"/>
        <v>#VALUE!</v>
      </c>
      <c r="F111" s="204" t="e">
        <f t="shared" si="30"/>
        <v>#VALUE!</v>
      </c>
      <c r="H111" s="205"/>
      <c r="K111" s="206" t="e">
        <f t="shared" si="31"/>
        <v>#VALUE!</v>
      </c>
      <c r="L111" s="206" t="e">
        <f t="shared" si="32"/>
        <v>#VALUE!</v>
      </c>
      <c r="M111" s="207" t="e">
        <f t="shared" si="33"/>
        <v>#VALUE!</v>
      </c>
      <c r="O111" s="260">
        <v>97</v>
      </c>
      <c r="P111" s="261" t="e">
        <f t="shared" si="34"/>
        <v>#VALUE!</v>
      </c>
      <c r="Q111" s="262" t="e">
        <f t="shared" si="26"/>
        <v>#VALUE!</v>
      </c>
      <c r="R111" s="260" t="e">
        <f t="shared" si="35"/>
        <v>#VALUE!</v>
      </c>
      <c r="S111" s="245" t="e">
        <f t="shared" si="36"/>
        <v>#VALUE!</v>
      </c>
      <c r="T111" s="263" t="e">
        <f t="shared" si="37"/>
        <v>#VALUE!</v>
      </c>
    </row>
    <row r="112" spans="1:20" ht="9.75" customHeight="1" x14ac:dyDescent="0.2">
      <c r="A112" s="259" t="e">
        <f t="shared" si="27"/>
        <v>#VALUE!</v>
      </c>
      <c r="B112" s="203" t="e">
        <f t="shared" si="38"/>
        <v>#VALUE!</v>
      </c>
      <c r="C112" s="203" t="e">
        <f t="shared" si="28"/>
        <v>#VALUE!</v>
      </c>
      <c r="D112" s="204" t="e">
        <f t="shared" si="25"/>
        <v>#VALUE!</v>
      </c>
      <c r="E112" s="204" t="e">
        <f t="shared" si="29"/>
        <v>#VALUE!</v>
      </c>
      <c r="F112" s="204" t="e">
        <f t="shared" si="30"/>
        <v>#VALUE!</v>
      </c>
      <c r="H112" s="205"/>
      <c r="K112" s="206" t="e">
        <f t="shared" si="31"/>
        <v>#VALUE!</v>
      </c>
      <c r="L112" s="206" t="e">
        <f t="shared" si="32"/>
        <v>#VALUE!</v>
      </c>
      <c r="M112" s="207" t="e">
        <f t="shared" si="33"/>
        <v>#VALUE!</v>
      </c>
      <c r="O112" s="260">
        <v>98</v>
      </c>
      <c r="P112" s="261" t="e">
        <f t="shared" si="34"/>
        <v>#VALUE!</v>
      </c>
      <c r="Q112" s="262" t="e">
        <f t="shared" si="26"/>
        <v>#VALUE!</v>
      </c>
      <c r="R112" s="260" t="e">
        <f t="shared" si="35"/>
        <v>#VALUE!</v>
      </c>
      <c r="S112" s="245" t="e">
        <f t="shared" si="36"/>
        <v>#VALUE!</v>
      </c>
      <c r="T112" s="263" t="e">
        <f t="shared" si="37"/>
        <v>#VALUE!</v>
      </c>
    </row>
    <row r="113" spans="1:20" ht="9.75" customHeight="1" x14ac:dyDescent="0.2">
      <c r="A113" s="259" t="e">
        <f t="shared" si="27"/>
        <v>#VALUE!</v>
      </c>
      <c r="B113" s="203" t="e">
        <f t="shared" si="38"/>
        <v>#VALUE!</v>
      </c>
      <c r="C113" s="203" t="e">
        <f t="shared" si="28"/>
        <v>#VALUE!</v>
      </c>
      <c r="D113" s="204" t="e">
        <f t="shared" si="25"/>
        <v>#VALUE!</v>
      </c>
      <c r="E113" s="204" t="e">
        <f t="shared" si="29"/>
        <v>#VALUE!</v>
      </c>
      <c r="F113" s="204" t="e">
        <f t="shared" si="30"/>
        <v>#VALUE!</v>
      </c>
      <c r="H113" s="205"/>
      <c r="K113" s="206" t="e">
        <f t="shared" si="31"/>
        <v>#VALUE!</v>
      </c>
      <c r="L113" s="206" t="e">
        <f t="shared" si="32"/>
        <v>#VALUE!</v>
      </c>
      <c r="M113" s="207" t="e">
        <f t="shared" si="33"/>
        <v>#VALUE!</v>
      </c>
      <c r="O113" s="260">
        <v>99</v>
      </c>
      <c r="P113" s="261" t="e">
        <f t="shared" si="34"/>
        <v>#VALUE!</v>
      </c>
      <c r="Q113" s="262" t="e">
        <f t="shared" si="26"/>
        <v>#VALUE!</v>
      </c>
      <c r="R113" s="260" t="e">
        <f t="shared" si="35"/>
        <v>#VALUE!</v>
      </c>
      <c r="S113" s="245" t="e">
        <f t="shared" si="36"/>
        <v>#VALUE!</v>
      </c>
      <c r="T113" s="263" t="e">
        <f t="shared" si="37"/>
        <v>#VALUE!</v>
      </c>
    </row>
    <row r="114" spans="1:20" ht="9.75" customHeight="1" x14ac:dyDescent="0.2">
      <c r="A114" s="259" t="e">
        <f t="shared" si="27"/>
        <v>#VALUE!</v>
      </c>
      <c r="B114" s="203" t="e">
        <f t="shared" si="38"/>
        <v>#VALUE!</v>
      </c>
      <c r="C114" s="203" t="e">
        <f t="shared" si="28"/>
        <v>#VALUE!</v>
      </c>
      <c r="D114" s="204" t="e">
        <f t="shared" si="25"/>
        <v>#VALUE!</v>
      </c>
      <c r="E114" s="204" t="e">
        <f t="shared" si="29"/>
        <v>#VALUE!</v>
      </c>
      <c r="F114" s="204" t="e">
        <f t="shared" si="30"/>
        <v>#VALUE!</v>
      </c>
      <c r="H114" s="205"/>
      <c r="K114" s="206" t="e">
        <f t="shared" si="31"/>
        <v>#VALUE!</v>
      </c>
      <c r="L114" s="206" t="e">
        <f t="shared" si="32"/>
        <v>#VALUE!</v>
      </c>
      <c r="M114" s="207" t="e">
        <f t="shared" si="33"/>
        <v>#VALUE!</v>
      </c>
      <c r="O114" s="260">
        <v>100</v>
      </c>
      <c r="P114" s="261" t="e">
        <f t="shared" si="34"/>
        <v>#VALUE!</v>
      </c>
      <c r="Q114" s="262" t="e">
        <f t="shared" si="26"/>
        <v>#VALUE!</v>
      </c>
      <c r="R114" s="260" t="e">
        <f t="shared" si="35"/>
        <v>#VALUE!</v>
      </c>
      <c r="S114" s="245" t="e">
        <f t="shared" si="36"/>
        <v>#VALUE!</v>
      </c>
      <c r="T114" s="263" t="e">
        <f t="shared" si="37"/>
        <v>#VALUE!</v>
      </c>
    </row>
    <row r="115" spans="1:20" ht="9.75" customHeight="1" x14ac:dyDescent="0.2">
      <c r="A115" s="259" t="e">
        <f t="shared" si="27"/>
        <v>#VALUE!</v>
      </c>
      <c r="B115" s="203" t="e">
        <f t="shared" si="38"/>
        <v>#VALUE!</v>
      </c>
      <c r="C115" s="203" t="e">
        <f t="shared" si="28"/>
        <v>#VALUE!</v>
      </c>
      <c r="D115" s="204" t="e">
        <f t="shared" si="25"/>
        <v>#VALUE!</v>
      </c>
      <c r="E115" s="204" t="e">
        <f t="shared" si="29"/>
        <v>#VALUE!</v>
      </c>
      <c r="F115" s="204" t="e">
        <f t="shared" si="30"/>
        <v>#VALUE!</v>
      </c>
      <c r="H115" s="205"/>
      <c r="K115" s="206" t="e">
        <f t="shared" si="31"/>
        <v>#VALUE!</v>
      </c>
      <c r="L115" s="206" t="e">
        <f t="shared" si="32"/>
        <v>#VALUE!</v>
      </c>
      <c r="M115" s="207" t="e">
        <f t="shared" si="33"/>
        <v>#VALUE!</v>
      </c>
      <c r="O115" s="260">
        <v>101</v>
      </c>
      <c r="P115" s="261" t="e">
        <f t="shared" si="34"/>
        <v>#VALUE!</v>
      </c>
      <c r="Q115" s="262" t="e">
        <f t="shared" si="26"/>
        <v>#VALUE!</v>
      </c>
      <c r="R115" s="260" t="e">
        <f t="shared" si="35"/>
        <v>#VALUE!</v>
      </c>
      <c r="S115" s="245" t="e">
        <f t="shared" si="36"/>
        <v>#VALUE!</v>
      </c>
      <c r="T115" s="263" t="e">
        <f t="shared" si="37"/>
        <v>#VALUE!</v>
      </c>
    </row>
    <row r="116" spans="1:20" ht="9.75" customHeight="1" x14ac:dyDescent="0.2">
      <c r="A116" s="259" t="e">
        <f t="shared" si="27"/>
        <v>#VALUE!</v>
      </c>
      <c r="B116" s="203" t="e">
        <f t="shared" si="38"/>
        <v>#VALUE!</v>
      </c>
      <c r="C116" s="203" t="e">
        <f t="shared" si="28"/>
        <v>#VALUE!</v>
      </c>
      <c r="D116" s="204" t="e">
        <f t="shared" si="25"/>
        <v>#VALUE!</v>
      </c>
      <c r="E116" s="204" t="e">
        <f t="shared" si="29"/>
        <v>#VALUE!</v>
      </c>
      <c r="F116" s="204" t="e">
        <f t="shared" si="30"/>
        <v>#VALUE!</v>
      </c>
      <c r="H116" s="205"/>
      <c r="K116" s="206" t="e">
        <f t="shared" si="31"/>
        <v>#VALUE!</v>
      </c>
      <c r="L116" s="206" t="e">
        <f t="shared" si="32"/>
        <v>#VALUE!</v>
      </c>
      <c r="M116" s="207" t="e">
        <f t="shared" si="33"/>
        <v>#VALUE!</v>
      </c>
      <c r="O116" s="260">
        <v>102</v>
      </c>
      <c r="P116" s="261" t="e">
        <f t="shared" si="34"/>
        <v>#VALUE!</v>
      </c>
      <c r="Q116" s="262" t="e">
        <f t="shared" si="26"/>
        <v>#VALUE!</v>
      </c>
      <c r="R116" s="260" t="e">
        <f t="shared" si="35"/>
        <v>#VALUE!</v>
      </c>
      <c r="S116" s="245" t="e">
        <f t="shared" si="36"/>
        <v>#VALUE!</v>
      </c>
      <c r="T116" s="263" t="e">
        <f t="shared" si="37"/>
        <v>#VALUE!</v>
      </c>
    </row>
    <row r="117" spans="1:20" ht="9.75" customHeight="1" x14ac:dyDescent="0.2">
      <c r="A117" s="259" t="e">
        <f t="shared" si="27"/>
        <v>#VALUE!</v>
      </c>
      <c r="B117" s="203" t="e">
        <f t="shared" si="38"/>
        <v>#VALUE!</v>
      </c>
      <c r="C117" s="203" t="e">
        <f t="shared" si="28"/>
        <v>#VALUE!</v>
      </c>
      <c r="D117" s="204" t="e">
        <f t="shared" si="25"/>
        <v>#VALUE!</v>
      </c>
      <c r="E117" s="204" t="e">
        <f t="shared" si="29"/>
        <v>#VALUE!</v>
      </c>
      <c r="F117" s="204" t="e">
        <f t="shared" si="30"/>
        <v>#VALUE!</v>
      </c>
      <c r="H117" s="205"/>
      <c r="K117" s="206" t="e">
        <f t="shared" si="31"/>
        <v>#VALUE!</v>
      </c>
      <c r="L117" s="206" t="e">
        <f t="shared" si="32"/>
        <v>#VALUE!</v>
      </c>
      <c r="M117" s="207" t="e">
        <f t="shared" si="33"/>
        <v>#VALUE!</v>
      </c>
      <c r="O117" s="260">
        <v>103</v>
      </c>
      <c r="P117" s="261" t="e">
        <f t="shared" si="34"/>
        <v>#VALUE!</v>
      </c>
      <c r="Q117" s="262" t="e">
        <f t="shared" si="26"/>
        <v>#VALUE!</v>
      </c>
      <c r="R117" s="260" t="e">
        <f t="shared" si="35"/>
        <v>#VALUE!</v>
      </c>
      <c r="S117" s="245" t="e">
        <f t="shared" si="36"/>
        <v>#VALUE!</v>
      </c>
      <c r="T117" s="263" t="e">
        <f t="shared" si="37"/>
        <v>#VALUE!</v>
      </c>
    </row>
    <row r="118" spans="1:20" ht="9.75" customHeight="1" x14ac:dyDescent="0.2">
      <c r="A118" s="259" t="e">
        <f t="shared" si="27"/>
        <v>#VALUE!</v>
      </c>
      <c r="B118" s="203" t="e">
        <f t="shared" si="38"/>
        <v>#VALUE!</v>
      </c>
      <c r="C118" s="203" t="e">
        <f t="shared" si="28"/>
        <v>#VALUE!</v>
      </c>
      <c r="D118" s="204" t="e">
        <f t="shared" si="25"/>
        <v>#VALUE!</v>
      </c>
      <c r="E118" s="204" t="e">
        <f t="shared" si="29"/>
        <v>#VALUE!</v>
      </c>
      <c r="F118" s="204" t="e">
        <f t="shared" si="30"/>
        <v>#VALUE!</v>
      </c>
      <c r="H118" s="205"/>
      <c r="K118" s="206" t="e">
        <f t="shared" si="31"/>
        <v>#VALUE!</v>
      </c>
      <c r="L118" s="206" t="e">
        <f t="shared" si="32"/>
        <v>#VALUE!</v>
      </c>
      <c r="M118" s="207" t="e">
        <f t="shared" si="33"/>
        <v>#VALUE!</v>
      </c>
      <c r="O118" s="260">
        <v>104</v>
      </c>
      <c r="P118" s="261" t="e">
        <f t="shared" si="34"/>
        <v>#VALUE!</v>
      </c>
      <c r="Q118" s="262" t="e">
        <f t="shared" si="26"/>
        <v>#VALUE!</v>
      </c>
      <c r="R118" s="260" t="e">
        <f t="shared" si="35"/>
        <v>#VALUE!</v>
      </c>
      <c r="S118" s="245" t="e">
        <f t="shared" si="36"/>
        <v>#VALUE!</v>
      </c>
      <c r="T118" s="263" t="e">
        <f t="shared" si="37"/>
        <v>#VALUE!</v>
      </c>
    </row>
    <row r="119" spans="1:20" ht="9.75" customHeight="1" x14ac:dyDescent="0.2">
      <c r="A119" s="259" t="e">
        <f t="shared" si="27"/>
        <v>#VALUE!</v>
      </c>
      <c r="B119" s="203" t="e">
        <f t="shared" si="38"/>
        <v>#VALUE!</v>
      </c>
      <c r="C119" s="203" t="e">
        <f t="shared" si="28"/>
        <v>#VALUE!</v>
      </c>
      <c r="D119" s="204" t="e">
        <f t="shared" si="25"/>
        <v>#VALUE!</v>
      </c>
      <c r="E119" s="204" t="e">
        <f t="shared" si="29"/>
        <v>#VALUE!</v>
      </c>
      <c r="F119" s="204" t="e">
        <f t="shared" si="30"/>
        <v>#VALUE!</v>
      </c>
      <c r="H119" s="205"/>
      <c r="K119" s="206" t="e">
        <f t="shared" si="31"/>
        <v>#VALUE!</v>
      </c>
      <c r="L119" s="206" t="e">
        <f t="shared" si="32"/>
        <v>#VALUE!</v>
      </c>
      <c r="M119" s="207" t="e">
        <f t="shared" si="33"/>
        <v>#VALUE!</v>
      </c>
      <c r="O119" s="260">
        <v>105</v>
      </c>
      <c r="P119" s="261" t="e">
        <f t="shared" si="34"/>
        <v>#VALUE!</v>
      </c>
      <c r="Q119" s="262" t="e">
        <f t="shared" si="26"/>
        <v>#VALUE!</v>
      </c>
      <c r="R119" s="260" t="e">
        <f t="shared" si="35"/>
        <v>#VALUE!</v>
      </c>
      <c r="S119" s="245" t="e">
        <f t="shared" si="36"/>
        <v>#VALUE!</v>
      </c>
      <c r="T119" s="263" t="e">
        <f t="shared" si="37"/>
        <v>#VALUE!</v>
      </c>
    </row>
    <row r="120" spans="1:20" ht="9.75" customHeight="1" x14ac:dyDescent="0.2">
      <c r="A120" s="259" t="e">
        <f t="shared" si="27"/>
        <v>#VALUE!</v>
      </c>
      <c r="B120" s="203" t="e">
        <f t="shared" si="38"/>
        <v>#VALUE!</v>
      </c>
      <c r="C120" s="203" t="e">
        <f t="shared" si="28"/>
        <v>#VALUE!</v>
      </c>
      <c r="D120" s="204" t="e">
        <f t="shared" si="25"/>
        <v>#VALUE!</v>
      </c>
      <c r="E120" s="204" t="e">
        <f t="shared" si="29"/>
        <v>#VALUE!</v>
      </c>
      <c r="F120" s="204" t="e">
        <f t="shared" si="30"/>
        <v>#VALUE!</v>
      </c>
      <c r="H120" s="205"/>
      <c r="K120" s="206" t="e">
        <f t="shared" si="31"/>
        <v>#VALUE!</v>
      </c>
      <c r="L120" s="206" t="e">
        <f t="shared" si="32"/>
        <v>#VALUE!</v>
      </c>
      <c r="M120" s="207" t="e">
        <f t="shared" si="33"/>
        <v>#VALUE!</v>
      </c>
      <c r="O120" s="260">
        <v>106</v>
      </c>
      <c r="P120" s="261" t="e">
        <f t="shared" si="34"/>
        <v>#VALUE!</v>
      </c>
      <c r="Q120" s="262" t="e">
        <f t="shared" si="26"/>
        <v>#VALUE!</v>
      </c>
      <c r="R120" s="260" t="e">
        <f t="shared" si="35"/>
        <v>#VALUE!</v>
      </c>
      <c r="S120" s="245" t="e">
        <f t="shared" si="36"/>
        <v>#VALUE!</v>
      </c>
      <c r="T120" s="263" t="e">
        <f t="shared" si="37"/>
        <v>#VALUE!</v>
      </c>
    </row>
    <row r="121" spans="1:20" ht="9.75" customHeight="1" x14ac:dyDescent="0.2">
      <c r="A121" s="259" t="e">
        <f t="shared" si="27"/>
        <v>#VALUE!</v>
      </c>
      <c r="B121" s="203" t="e">
        <f t="shared" si="38"/>
        <v>#VALUE!</v>
      </c>
      <c r="C121" s="203" t="e">
        <f t="shared" si="28"/>
        <v>#VALUE!</v>
      </c>
      <c r="D121" s="204" t="e">
        <f t="shared" si="25"/>
        <v>#VALUE!</v>
      </c>
      <c r="E121" s="204" t="e">
        <f t="shared" si="29"/>
        <v>#VALUE!</v>
      </c>
      <c r="F121" s="204" t="e">
        <f t="shared" si="30"/>
        <v>#VALUE!</v>
      </c>
      <c r="H121" s="205"/>
      <c r="K121" s="206" t="e">
        <f t="shared" si="31"/>
        <v>#VALUE!</v>
      </c>
      <c r="L121" s="206" t="e">
        <f t="shared" si="32"/>
        <v>#VALUE!</v>
      </c>
      <c r="M121" s="207" t="e">
        <f t="shared" si="33"/>
        <v>#VALUE!</v>
      </c>
      <c r="O121" s="260">
        <v>107</v>
      </c>
      <c r="P121" s="261" t="e">
        <f t="shared" si="34"/>
        <v>#VALUE!</v>
      </c>
      <c r="Q121" s="262" t="e">
        <f t="shared" si="26"/>
        <v>#VALUE!</v>
      </c>
      <c r="R121" s="260" t="e">
        <f t="shared" si="35"/>
        <v>#VALUE!</v>
      </c>
      <c r="S121" s="245" t="e">
        <f t="shared" si="36"/>
        <v>#VALUE!</v>
      </c>
      <c r="T121" s="263" t="e">
        <f t="shared" si="37"/>
        <v>#VALUE!</v>
      </c>
    </row>
    <row r="122" spans="1:20" ht="9.75" customHeight="1" x14ac:dyDescent="0.2">
      <c r="A122" s="259" t="e">
        <f t="shared" si="27"/>
        <v>#VALUE!</v>
      </c>
      <c r="B122" s="203" t="e">
        <f t="shared" si="38"/>
        <v>#VALUE!</v>
      </c>
      <c r="C122" s="203" t="e">
        <f t="shared" si="28"/>
        <v>#VALUE!</v>
      </c>
      <c r="D122" s="204" t="e">
        <f t="shared" si="25"/>
        <v>#VALUE!</v>
      </c>
      <c r="E122" s="204" t="e">
        <f t="shared" si="29"/>
        <v>#VALUE!</v>
      </c>
      <c r="F122" s="204" t="e">
        <f t="shared" si="30"/>
        <v>#VALUE!</v>
      </c>
      <c r="H122" s="205"/>
      <c r="K122" s="206" t="e">
        <f t="shared" si="31"/>
        <v>#VALUE!</v>
      </c>
      <c r="L122" s="206" t="e">
        <f t="shared" si="32"/>
        <v>#VALUE!</v>
      </c>
      <c r="M122" s="207" t="e">
        <f t="shared" si="33"/>
        <v>#VALUE!</v>
      </c>
      <c r="O122" s="260">
        <v>108</v>
      </c>
      <c r="P122" s="261" t="e">
        <f t="shared" si="34"/>
        <v>#VALUE!</v>
      </c>
      <c r="Q122" s="262" t="e">
        <f t="shared" si="26"/>
        <v>#VALUE!</v>
      </c>
      <c r="R122" s="260" t="e">
        <f t="shared" si="35"/>
        <v>#VALUE!</v>
      </c>
      <c r="S122" s="245" t="e">
        <f t="shared" si="36"/>
        <v>#VALUE!</v>
      </c>
      <c r="T122" s="263" t="e">
        <f t="shared" si="37"/>
        <v>#VALUE!</v>
      </c>
    </row>
    <row r="123" spans="1:20" ht="9.75" customHeight="1" x14ac:dyDescent="0.2">
      <c r="A123" s="259" t="e">
        <f t="shared" si="27"/>
        <v>#VALUE!</v>
      </c>
      <c r="B123" s="203" t="e">
        <f t="shared" si="38"/>
        <v>#VALUE!</v>
      </c>
      <c r="C123" s="203" t="e">
        <f t="shared" si="28"/>
        <v>#VALUE!</v>
      </c>
      <c r="D123" s="204" t="e">
        <f t="shared" si="25"/>
        <v>#VALUE!</v>
      </c>
      <c r="E123" s="204" t="e">
        <f t="shared" si="29"/>
        <v>#VALUE!</v>
      </c>
      <c r="F123" s="204" t="e">
        <f t="shared" si="30"/>
        <v>#VALUE!</v>
      </c>
      <c r="H123" s="205"/>
      <c r="K123" s="206" t="e">
        <f t="shared" si="31"/>
        <v>#VALUE!</v>
      </c>
      <c r="L123" s="206" t="e">
        <f t="shared" si="32"/>
        <v>#VALUE!</v>
      </c>
      <c r="M123" s="207" t="e">
        <f t="shared" si="33"/>
        <v>#VALUE!</v>
      </c>
      <c r="O123" s="260">
        <v>109</v>
      </c>
      <c r="P123" s="261" t="e">
        <f t="shared" si="34"/>
        <v>#VALUE!</v>
      </c>
      <c r="Q123" s="262" t="e">
        <f t="shared" si="26"/>
        <v>#VALUE!</v>
      </c>
      <c r="R123" s="260" t="e">
        <f t="shared" si="35"/>
        <v>#VALUE!</v>
      </c>
      <c r="S123" s="245" t="e">
        <f t="shared" si="36"/>
        <v>#VALUE!</v>
      </c>
      <c r="T123" s="263" t="e">
        <f t="shared" si="37"/>
        <v>#VALUE!</v>
      </c>
    </row>
    <row r="124" spans="1:20" ht="9.75" customHeight="1" x14ac:dyDescent="0.2">
      <c r="A124" s="259" t="e">
        <f t="shared" si="27"/>
        <v>#VALUE!</v>
      </c>
      <c r="B124" s="203" t="e">
        <f t="shared" si="38"/>
        <v>#VALUE!</v>
      </c>
      <c r="C124" s="203" t="e">
        <f t="shared" si="28"/>
        <v>#VALUE!</v>
      </c>
      <c r="D124" s="204" t="e">
        <f t="shared" si="25"/>
        <v>#VALUE!</v>
      </c>
      <c r="E124" s="204" t="e">
        <f t="shared" si="29"/>
        <v>#VALUE!</v>
      </c>
      <c r="F124" s="204" t="e">
        <f t="shared" si="30"/>
        <v>#VALUE!</v>
      </c>
      <c r="H124" s="205"/>
      <c r="K124" s="206" t="e">
        <f t="shared" si="31"/>
        <v>#VALUE!</v>
      </c>
      <c r="L124" s="206" t="e">
        <f t="shared" si="32"/>
        <v>#VALUE!</v>
      </c>
      <c r="M124" s="207" t="e">
        <f t="shared" si="33"/>
        <v>#VALUE!</v>
      </c>
      <c r="O124" s="260">
        <v>110</v>
      </c>
      <c r="P124" s="261" t="e">
        <f t="shared" si="34"/>
        <v>#VALUE!</v>
      </c>
      <c r="Q124" s="262" t="e">
        <f t="shared" si="26"/>
        <v>#VALUE!</v>
      </c>
      <c r="R124" s="260" t="e">
        <f t="shared" si="35"/>
        <v>#VALUE!</v>
      </c>
      <c r="S124" s="245" t="e">
        <f t="shared" si="36"/>
        <v>#VALUE!</v>
      </c>
      <c r="T124" s="263" t="e">
        <f t="shared" si="37"/>
        <v>#VALUE!</v>
      </c>
    </row>
    <row r="125" spans="1:20" ht="9.75" customHeight="1" x14ac:dyDescent="0.2">
      <c r="A125" s="259" t="e">
        <f t="shared" si="27"/>
        <v>#VALUE!</v>
      </c>
      <c r="B125" s="203" t="e">
        <f t="shared" si="38"/>
        <v>#VALUE!</v>
      </c>
      <c r="C125" s="203" t="e">
        <f t="shared" si="28"/>
        <v>#VALUE!</v>
      </c>
      <c r="D125" s="204" t="e">
        <f t="shared" si="25"/>
        <v>#VALUE!</v>
      </c>
      <c r="E125" s="204" t="e">
        <f t="shared" si="29"/>
        <v>#VALUE!</v>
      </c>
      <c r="F125" s="204" t="e">
        <f t="shared" si="30"/>
        <v>#VALUE!</v>
      </c>
      <c r="H125" s="205"/>
      <c r="K125" s="206" t="e">
        <f t="shared" si="31"/>
        <v>#VALUE!</v>
      </c>
      <c r="L125" s="206" t="e">
        <f t="shared" si="32"/>
        <v>#VALUE!</v>
      </c>
      <c r="M125" s="207" t="e">
        <f t="shared" si="33"/>
        <v>#VALUE!</v>
      </c>
      <c r="O125" s="260">
        <v>111</v>
      </c>
      <c r="P125" s="261" t="e">
        <f t="shared" si="34"/>
        <v>#VALUE!</v>
      </c>
      <c r="Q125" s="262" t="e">
        <f t="shared" si="26"/>
        <v>#VALUE!</v>
      </c>
      <c r="R125" s="260" t="e">
        <f t="shared" si="35"/>
        <v>#VALUE!</v>
      </c>
      <c r="S125" s="245" t="e">
        <f t="shared" si="36"/>
        <v>#VALUE!</v>
      </c>
      <c r="T125" s="263" t="e">
        <f t="shared" si="37"/>
        <v>#VALUE!</v>
      </c>
    </row>
    <row r="126" spans="1:20" ht="9.75" customHeight="1" x14ac:dyDescent="0.2">
      <c r="A126" s="259" t="e">
        <f t="shared" si="27"/>
        <v>#VALUE!</v>
      </c>
      <c r="B126" s="203" t="e">
        <f t="shared" si="38"/>
        <v>#VALUE!</v>
      </c>
      <c r="C126" s="203" t="e">
        <f t="shared" si="28"/>
        <v>#VALUE!</v>
      </c>
      <c r="D126" s="204" t="e">
        <f t="shared" si="25"/>
        <v>#VALUE!</v>
      </c>
      <c r="E126" s="204" t="e">
        <f t="shared" si="29"/>
        <v>#VALUE!</v>
      </c>
      <c r="F126" s="204" t="e">
        <f t="shared" si="30"/>
        <v>#VALUE!</v>
      </c>
      <c r="H126" s="205"/>
      <c r="K126" s="206" t="e">
        <f t="shared" si="31"/>
        <v>#VALUE!</v>
      </c>
      <c r="L126" s="206" t="e">
        <f t="shared" si="32"/>
        <v>#VALUE!</v>
      </c>
      <c r="M126" s="207" t="e">
        <f t="shared" si="33"/>
        <v>#VALUE!</v>
      </c>
      <c r="O126" s="260">
        <v>112</v>
      </c>
      <c r="P126" s="261" t="e">
        <f t="shared" si="34"/>
        <v>#VALUE!</v>
      </c>
      <c r="Q126" s="262" t="e">
        <f t="shared" si="26"/>
        <v>#VALUE!</v>
      </c>
      <c r="R126" s="260" t="e">
        <f t="shared" si="35"/>
        <v>#VALUE!</v>
      </c>
      <c r="S126" s="245" t="e">
        <f t="shared" si="36"/>
        <v>#VALUE!</v>
      </c>
      <c r="T126" s="263" t="e">
        <f t="shared" si="37"/>
        <v>#VALUE!</v>
      </c>
    </row>
    <row r="127" spans="1:20" ht="9.75" customHeight="1" x14ac:dyDescent="0.2">
      <c r="A127" s="259" t="e">
        <f t="shared" si="27"/>
        <v>#VALUE!</v>
      </c>
      <c r="B127" s="203" t="e">
        <f t="shared" si="38"/>
        <v>#VALUE!</v>
      </c>
      <c r="C127" s="203" t="e">
        <f t="shared" si="28"/>
        <v>#VALUE!</v>
      </c>
      <c r="D127" s="204" t="e">
        <f t="shared" si="25"/>
        <v>#VALUE!</v>
      </c>
      <c r="E127" s="204" t="e">
        <f t="shared" si="29"/>
        <v>#VALUE!</v>
      </c>
      <c r="F127" s="204" t="e">
        <f t="shared" si="30"/>
        <v>#VALUE!</v>
      </c>
      <c r="H127" s="205"/>
      <c r="K127" s="206" t="e">
        <f t="shared" si="31"/>
        <v>#VALUE!</v>
      </c>
      <c r="L127" s="206" t="e">
        <f t="shared" si="32"/>
        <v>#VALUE!</v>
      </c>
      <c r="M127" s="207" t="e">
        <f t="shared" si="33"/>
        <v>#VALUE!</v>
      </c>
      <c r="O127" s="260">
        <v>113</v>
      </c>
      <c r="P127" s="261" t="e">
        <f t="shared" si="34"/>
        <v>#VALUE!</v>
      </c>
      <c r="Q127" s="262" t="e">
        <f t="shared" si="26"/>
        <v>#VALUE!</v>
      </c>
      <c r="R127" s="260" t="e">
        <f t="shared" si="35"/>
        <v>#VALUE!</v>
      </c>
      <c r="S127" s="245" t="e">
        <f t="shared" si="36"/>
        <v>#VALUE!</v>
      </c>
      <c r="T127" s="263" t="e">
        <f t="shared" si="37"/>
        <v>#VALUE!</v>
      </c>
    </row>
    <row r="128" spans="1:20" ht="9.75" customHeight="1" x14ac:dyDescent="0.2">
      <c r="A128" s="259" t="e">
        <f t="shared" si="27"/>
        <v>#VALUE!</v>
      </c>
      <c r="B128" s="203" t="e">
        <f t="shared" si="38"/>
        <v>#VALUE!</v>
      </c>
      <c r="C128" s="203" t="e">
        <f t="shared" si="28"/>
        <v>#VALUE!</v>
      </c>
      <c r="D128" s="204" t="e">
        <f t="shared" si="25"/>
        <v>#VALUE!</v>
      </c>
      <c r="E128" s="204" t="e">
        <f t="shared" si="29"/>
        <v>#VALUE!</v>
      </c>
      <c r="F128" s="204" t="e">
        <f t="shared" si="30"/>
        <v>#VALUE!</v>
      </c>
      <c r="H128" s="205"/>
      <c r="K128" s="206" t="e">
        <f t="shared" si="31"/>
        <v>#VALUE!</v>
      </c>
      <c r="L128" s="206" t="e">
        <f t="shared" si="32"/>
        <v>#VALUE!</v>
      </c>
      <c r="M128" s="207" t="e">
        <f t="shared" si="33"/>
        <v>#VALUE!</v>
      </c>
      <c r="O128" s="260">
        <v>114</v>
      </c>
      <c r="P128" s="261" t="e">
        <f t="shared" si="34"/>
        <v>#VALUE!</v>
      </c>
      <c r="Q128" s="262" t="e">
        <f t="shared" si="26"/>
        <v>#VALUE!</v>
      </c>
      <c r="R128" s="260" t="e">
        <f t="shared" si="35"/>
        <v>#VALUE!</v>
      </c>
      <c r="S128" s="245" t="e">
        <f t="shared" si="36"/>
        <v>#VALUE!</v>
      </c>
      <c r="T128" s="263" t="e">
        <f t="shared" si="37"/>
        <v>#VALUE!</v>
      </c>
    </row>
    <row r="129" spans="1:20" ht="9.75" customHeight="1" x14ac:dyDescent="0.2">
      <c r="A129" s="259" t="e">
        <f t="shared" si="27"/>
        <v>#VALUE!</v>
      </c>
      <c r="B129" s="203" t="e">
        <f t="shared" si="38"/>
        <v>#VALUE!</v>
      </c>
      <c r="C129" s="203" t="e">
        <f t="shared" si="28"/>
        <v>#VALUE!</v>
      </c>
      <c r="D129" s="204" t="e">
        <f t="shared" si="25"/>
        <v>#VALUE!</v>
      </c>
      <c r="E129" s="204" t="e">
        <f t="shared" si="29"/>
        <v>#VALUE!</v>
      </c>
      <c r="F129" s="204" t="e">
        <f t="shared" si="30"/>
        <v>#VALUE!</v>
      </c>
      <c r="H129" s="205"/>
      <c r="K129" s="206" t="e">
        <f t="shared" si="31"/>
        <v>#VALUE!</v>
      </c>
      <c r="L129" s="206" t="e">
        <f t="shared" si="32"/>
        <v>#VALUE!</v>
      </c>
      <c r="M129" s="207" t="e">
        <f t="shared" si="33"/>
        <v>#VALUE!</v>
      </c>
      <c r="O129" s="260">
        <v>115</v>
      </c>
      <c r="P129" s="261" t="e">
        <f t="shared" si="34"/>
        <v>#VALUE!</v>
      </c>
      <c r="Q129" s="262" t="e">
        <f t="shared" si="26"/>
        <v>#VALUE!</v>
      </c>
      <c r="R129" s="260" t="e">
        <f t="shared" si="35"/>
        <v>#VALUE!</v>
      </c>
      <c r="S129" s="245" t="e">
        <f t="shared" si="36"/>
        <v>#VALUE!</v>
      </c>
      <c r="T129" s="263" t="e">
        <f t="shared" si="37"/>
        <v>#VALUE!</v>
      </c>
    </row>
    <row r="130" spans="1:20" ht="9.75" customHeight="1" x14ac:dyDescent="0.2">
      <c r="A130" s="259" t="e">
        <f t="shared" si="27"/>
        <v>#VALUE!</v>
      </c>
      <c r="B130" s="203" t="e">
        <f t="shared" si="38"/>
        <v>#VALUE!</v>
      </c>
      <c r="C130" s="203" t="e">
        <f t="shared" si="28"/>
        <v>#VALUE!</v>
      </c>
      <c r="D130" s="204" t="e">
        <f t="shared" si="25"/>
        <v>#VALUE!</v>
      </c>
      <c r="E130" s="204" t="e">
        <f t="shared" si="29"/>
        <v>#VALUE!</v>
      </c>
      <c r="F130" s="204" t="e">
        <f t="shared" si="30"/>
        <v>#VALUE!</v>
      </c>
      <c r="H130" s="205"/>
      <c r="K130" s="206" t="e">
        <f t="shared" si="31"/>
        <v>#VALUE!</v>
      </c>
      <c r="L130" s="206" t="e">
        <f t="shared" si="32"/>
        <v>#VALUE!</v>
      </c>
      <c r="M130" s="207" t="e">
        <f t="shared" si="33"/>
        <v>#VALUE!</v>
      </c>
      <c r="O130" s="260">
        <v>116</v>
      </c>
      <c r="P130" s="261" t="e">
        <f t="shared" si="34"/>
        <v>#VALUE!</v>
      </c>
      <c r="Q130" s="262" t="e">
        <f t="shared" si="26"/>
        <v>#VALUE!</v>
      </c>
      <c r="R130" s="260" t="e">
        <f t="shared" si="35"/>
        <v>#VALUE!</v>
      </c>
      <c r="S130" s="245" t="e">
        <f t="shared" si="36"/>
        <v>#VALUE!</v>
      </c>
      <c r="T130" s="263" t="e">
        <f t="shared" si="37"/>
        <v>#VALUE!</v>
      </c>
    </row>
    <row r="131" spans="1:20" ht="9.75" customHeight="1" x14ac:dyDescent="0.2">
      <c r="A131" s="259" t="e">
        <f t="shared" si="27"/>
        <v>#VALUE!</v>
      </c>
      <c r="B131" s="203" t="e">
        <f t="shared" si="38"/>
        <v>#VALUE!</v>
      </c>
      <c r="C131" s="203" t="e">
        <f t="shared" si="28"/>
        <v>#VALUE!</v>
      </c>
      <c r="D131" s="204" t="e">
        <f t="shared" si="25"/>
        <v>#VALUE!</v>
      </c>
      <c r="E131" s="204" t="e">
        <f t="shared" si="29"/>
        <v>#VALUE!</v>
      </c>
      <c r="F131" s="204" t="e">
        <f t="shared" si="30"/>
        <v>#VALUE!</v>
      </c>
      <c r="H131" s="205"/>
      <c r="K131" s="206" t="e">
        <f t="shared" si="31"/>
        <v>#VALUE!</v>
      </c>
      <c r="L131" s="206" t="e">
        <f t="shared" si="32"/>
        <v>#VALUE!</v>
      </c>
      <c r="M131" s="207" t="e">
        <f t="shared" si="33"/>
        <v>#VALUE!</v>
      </c>
      <c r="O131" s="260">
        <v>117</v>
      </c>
      <c r="P131" s="261" t="e">
        <f t="shared" si="34"/>
        <v>#VALUE!</v>
      </c>
      <c r="Q131" s="262" t="e">
        <f t="shared" si="26"/>
        <v>#VALUE!</v>
      </c>
      <c r="R131" s="260" t="e">
        <f t="shared" si="35"/>
        <v>#VALUE!</v>
      </c>
      <c r="S131" s="245" t="e">
        <f t="shared" si="36"/>
        <v>#VALUE!</v>
      </c>
      <c r="T131" s="263" t="e">
        <f t="shared" si="37"/>
        <v>#VALUE!</v>
      </c>
    </row>
    <row r="132" spans="1:20" ht="9.75" customHeight="1" x14ac:dyDescent="0.2">
      <c r="A132" s="259" t="e">
        <f t="shared" si="27"/>
        <v>#VALUE!</v>
      </c>
      <c r="B132" s="203" t="e">
        <f t="shared" si="38"/>
        <v>#VALUE!</v>
      </c>
      <c r="C132" s="203" t="e">
        <f t="shared" si="28"/>
        <v>#VALUE!</v>
      </c>
      <c r="D132" s="204" t="e">
        <f t="shared" si="25"/>
        <v>#VALUE!</v>
      </c>
      <c r="E132" s="204" t="e">
        <f t="shared" si="29"/>
        <v>#VALUE!</v>
      </c>
      <c r="F132" s="204" t="e">
        <f t="shared" si="30"/>
        <v>#VALUE!</v>
      </c>
      <c r="H132" s="205"/>
      <c r="K132" s="206" t="e">
        <f t="shared" si="31"/>
        <v>#VALUE!</v>
      </c>
      <c r="L132" s="206" t="e">
        <f t="shared" si="32"/>
        <v>#VALUE!</v>
      </c>
      <c r="M132" s="207" t="e">
        <f t="shared" si="33"/>
        <v>#VALUE!</v>
      </c>
      <c r="O132" s="260">
        <v>118</v>
      </c>
      <c r="P132" s="261" t="e">
        <f t="shared" si="34"/>
        <v>#VALUE!</v>
      </c>
      <c r="Q132" s="262" t="e">
        <f t="shared" si="26"/>
        <v>#VALUE!</v>
      </c>
      <c r="R132" s="260" t="e">
        <f t="shared" si="35"/>
        <v>#VALUE!</v>
      </c>
      <c r="S132" s="245" t="e">
        <f t="shared" si="36"/>
        <v>#VALUE!</v>
      </c>
      <c r="T132" s="263" t="e">
        <f t="shared" si="37"/>
        <v>#VALUE!</v>
      </c>
    </row>
    <row r="133" spans="1:20" ht="9.75" customHeight="1" x14ac:dyDescent="0.2">
      <c r="A133" s="259" t="e">
        <f t="shared" si="27"/>
        <v>#VALUE!</v>
      </c>
      <c r="B133" s="203" t="e">
        <f t="shared" si="38"/>
        <v>#VALUE!</v>
      </c>
      <c r="C133" s="203" t="e">
        <f t="shared" si="28"/>
        <v>#VALUE!</v>
      </c>
      <c r="D133" s="204" t="e">
        <f t="shared" si="25"/>
        <v>#VALUE!</v>
      </c>
      <c r="E133" s="204" t="e">
        <f t="shared" si="29"/>
        <v>#VALUE!</v>
      </c>
      <c r="F133" s="204" t="e">
        <f t="shared" si="30"/>
        <v>#VALUE!</v>
      </c>
      <c r="H133" s="205"/>
      <c r="K133" s="206" t="e">
        <f t="shared" si="31"/>
        <v>#VALUE!</v>
      </c>
      <c r="L133" s="206" t="e">
        <f t="shared" si="32"/>
        <v>#VALUE!</v>
      </c>
      <c r="M133" s="207" t="e">
        <f t="shared" si="33"/>
        <v>#VALUE!</v>
      </c>
      <c r="O133" s="260">
        <v>119</v>
      </c>
      <c r="P133" s="261" t="e">
        <f t="shared" si="34"/>
        <v>#VALUE!</v>
      </c>
      <c r="Q133" s="262" t="e">
        <f t="shared" si="26"/>
        <v>#VALUE!</v>
      </c>
      <c r="R133" s="260" t="e">
        <f t="shared" si="35"/>
        <v>#VALUE!</v>
      </c>
      <c r="S133" s="245" t="e">
        <f t="shared" si="36"/>
        <v>#VALUE!</v>
      </c>
      <c r="T133" s="263" t="e">
        <f t="shared" si="37"/>
        <v>#VALUE!</v>
      </c>
    </row>
    <row r="134" spans="1:20" ht="9.75" customHeight="1" x14ac:dyDescent="0.2">
      <c r="A134" s="259" t="e">
        <f t="shared" si="27"/>
        <v>#VALUE!</v>
      </c>
      <c r="B134" s="203" t="e">
        <f t="shared" si="38"/>
        <v>#VALUE!</v>
      </c>
      <c r="C134" s="203" t="e">
        <f t="shared" si="28"/>
        <v>#VALUE!</v>
      </c>
      <c r="D134" s="204" t="e">
        <f t="shared" si="25"/>
        <v>#VALUE!</v>
      </c>
      <c r="E134" s="204" t="e">
        <f t="shared" si="29"/>
        <v>#VALUE!</v>
      </c>
      <c r="F134" s="204" t="e">
        <f t="shared" si="30"/>
        <v>#VALUE!</v>
      </c>
      <c r="H134" s="205"/>
      <c r="K134" s="206" t="e">
        <f t="shared" si="31"/>
        <v>#VALUE!</v>
      </c>
      <c r="L134" s="206" t="e">
        <f t="shared" si="32"/>
        <v>#VALUE!</v>
      </c>
      <c r="M134" s="207" t="e">
        <f t="shared" si="33"/>
        <v>#VALUE!</v>
      </c>
      <c r="O134" s="260">
        <v>120</v>
      </c>
      <c r="P134" s="261" t="e">
        <f t="shared" si="34"/>
        <v>#VALUE!</v>
      </c>
      <c r="Q134" s="262" t="e">
        <f t="shared" si="26"/>
        <v>#VALUE!</v>
      </c>
      <c r="R134" s="260" t="e">
        <f t="shared" si="35"/>
        <v>#VALUE!</v>
      </c>
      <c r="S134" s="245" t="e">
        <f t="shared" si="36"/>
        <v>#VALUE!</v>
      </c>
      <c r="T134" s="263" t="e">
        <f t="shared" si="37"/>
        <v>#VALUE!</v>
      </c>
    </row>
    <row r="135" spans="1:20" ht="9.75" customHeight="1" x14ac:dyDescent="0.2">
      <c r="A135" s="259" t="e">
        <f t="shared" si="27"/>
        <v>#VALUE!</v>
      </c>
      <c r="B135" s="203" t="e">
        <f t="shared" si="38"/>
        <v>#VALUE!</v>
      </c>
      <c r="C135" s="203" t="e">
        <f t="shared" si="28"/>
        <v>#VALUE!</v>
      </c>
      <c r="D135" s="204" t="e">
        <f t="shared" si="25"/>
        <v>#VALUE!</v>
      </c>
      <c r="E135" s="204" t="e">
        <f t="shared" si="29"/>
        <v>#VALUE!</v>
      </c>
      <c r="F135" s="204" t="e">
        <f t="shared" si="30"/>
        <v>#VALUE!</v>
      </c>
      <c r="H135" s="205"/>
      <c r="K135" s="206" t="e">
        <f t="shared" si="31"/>
        <v>#VALUE!</v>
      </c>
      <c r="L135" s="206" t="e">
        <f t="shared" si="32"/>
        <v>#VALUE!</v>
      </c>
      <c r="M135" s="207" t="e">
        <f t="shared" si="33"/>
        <v>#VALUE!</v>
      </c>
      <c r="O135" s="260">
        <v>121</v>
      </c>
      <c r="P135" s="261" t="e">
        <f t="shared" si="34"/>
        <v>#VALUE!</v>
      </c>
      <c r="Q135" s="262" t="e">
        <f t="shared" si="26"/>
        <v>#VALUE!</v>
      </c>
      <c r="R135" s="260" t="e">
        <f t="shared" si="35"/>
        <v>#VALUE!</v>
      </c>
      <c r="S135" s="245" t="e">
        <f t="shared" si="36"/>
        <v>#VALUE!</v>
      </c>
      <c r="T135" s="263" t="e">
        <f t="shared" si="37"/>
        <v>#VALUE!</v>
      </c>
    </row>
    <row r="136" spans="1:20" ht="9.75" customHeight="1" x14ac:dyDescent="0.2">
      <c r="A136" s="259" t="e">
        <f t="shared" si="27"/>
        <v>#VALUE!</v>
      </c>
      <c r="B136" s="203" t="e">
        <f t="shared" si="38"/>
        <v>#VALUE!</v>
      </c>
      <c r="C136" s="203" t="e">
        <f t="shared" si="28"/>
        <v>#VALUE!</v>
      </c>
      <c r="D136" s="204" t="e">
        <f t="shared" si="25"/>
        <v>#VALUE!</v>
      </c>
      <c r="E136" s="204" t="e">
        <f t="shared" si="29"/>
        <v>#VALUE!</v>
      </c>
      <c r="F136" s="204" t="e">
        <f t="shared" si="30"/>
        <v>#VALUE!</v>
      </c>
      <c r="H136" s="205"/>
      <c r="K136" s="206" t="e">
        <f t="shared" si="31"/>
        <v>#VALUE!</v>
      </c>
      <c r="L136" s="206" t="e">
        <f t="shared" si="32"/>
        <v>#VALUE!</v>
      </c>
      <c r="M136" s="207" t="e">
        <f t="shared" si="33"/>
        <v>#VALUE!</v>
      </c>
      <c r="O136" s="260">
        <v>122</v>
      </c>
      <c r="P136" s="261" t="e">
        <f t="shared" si="34"/>
        <v>#VALUE!</v>
      </c>
      <c r="Q136" s="262" t="e">
        <f t="shared" si="26"/>
        <v>#VALUE!</v>
      </c>
      <c r="R136" s="260" t="e">
        <f t="shared" si="35"/>
        <v>#VALUE!</v>
      </c>
      <c r="S136" s="245" t="e">
        <f t="shared" si="36"/>
        <v>#VALUE!</v>
      </c>
      <c r="T136" s="263" t="e">
        <f t="shared" si="37"/>
        <v>#VALUE!</v>
      </c>
    </row>
    <row r="137" spans="1:20" ht="9.75" customHeight="1" x14ac:dyDescent="0.2">
      <c r="A137" s="259" t="e">
        <f t="shared" si="27"/>
        <v>#VALUE!</v>
      </c>
      <c r="B137" s="203" t="e">
        <f t="shared" si="38"/>
        <v>#VALUE!</v>
      </c>
      <c r="C137" s="203" t="e">
        <f t="shared" si="28"/>
        <v>#VALUE!</v>
      </c>
      <c r="D137" s="204" t="e">
        <f t="shared" si="25"/>
        <v>#VALUE!</v>
      </c>
      <c r="E137" s="204" t="e">
        <f t="shared" si="29"/>
        <v>#VALUE!</v>
      </c>
      <c r="F137" s="204" t="e">
        <f t="shared" si="30"/>
        <v>#VALUE!</v>
      </c>
      <c r="H137" s="205"/>
      <c r="K137" s="206" t="e">
        <f t="shared" si="31"/>
        <v>#VALUE!</v>
      </c>
      <c r="L137" s="206" t="e">
        <f t="shared" si="32"/>
        <v>#VALUE!</v>
      </c>
      <c r="M137" s="207" t="e">
        <f t="shared" si="33"/>
        <v>#VALUE!</v>
      </c>
      <c r="O137" s="260">
        <v>123</v>
      </c>
      <c r="P137" s="261" t="e">
        <f t="shared" si="34"/>
        <v>#VALUE!</v>
      </c>
      <c r="Q137" s="262" t="e">
        <f t="shared" si="26"/>
        <v>#VALUE!</v>
      </c>
      <c r="R137" s="260" t="e">
        <f t="shared" si="35"/>
        <v>#VALUE!</v>
      </c>
      <c r="S137" s="245" t="e">
        <f t="shared" si="36"/>
        <v>#VALUE!</v>
      </c>
      <c r="T137" s="263" t="e">
        <f t="shared" si="37"/>
        <v>#VALUE!</v>
      </c>
    </row>
    <row r="138" spans="1:20" ht="9.75" customHeight="1" x14ac:dyDescent="0.2">
      <c r="A138" s="259" t="e">
        <f t="shared" si="27"/>
        <v>#VALUE!</v>
      </c>
      <c r="B138" s="203" t="e">
        <f t="shared" si="38"/>
        <v>#VALUE!</v>
      </c>
      <c r="C138" s="203" t="e">
        <f t="shared" si="28"/>
        <v>#VALUE!</v>
      </c>
      <c r="D138" s="204" t="e">
        <f t="shared" si="25"/>
        <v>#VALUE!</v>
      </c>
      <c r="E138" s="204" t="e">
        <f t="shared" si="29"/>
        <v>#VALUE!</v>
      </c>
      <c r="F138" s="204" t="e">
        <f t="shared" si="30"/>
        <v>#VALUE!</v>
      </c>
      <c r="H138" s="205"/>
      <c r="K138" s="206" t="e">
        <f t="shared" si="31"/>
        <v>#VALUE!</v>
      </c>
      <c r="L138" s="206" t="e">
        <f t="shared" si="32"/>
        <v>#VALUE!</v>
      </c>
      <c r="M138" s="207" t="e">
        <f t="shared" si="33"/>
        <v>#VALUE!</v>
      </c>
      <c r="O138" s="260">
        <v>124</v>
      </c>
      <c r="P138" s="261" t="e">
        <f t="shared" si="34"/>
        <v>#VALUE!</v>
      </c>
      <c r="Q138" s="262" t="e">
        <f t="shared" si="26"/>
        <v>#VALUE!</v>
      </c>
      <c r="R138" s="260" t="e">
        <f t="shared" si="35"/>
        <v>#VALUE!</v>
      </c>
      <c r="S138" s="245" t="e">
        <f t="shared" si="36"/>
        <v>#VALUE!</v>
      </c>
      <c r="T138" s="263" t="e">
        <f t="shared" si="37"/>
        <v>#VALUE!</v>
      </c>
    </row>
    <row r="139" spans="1:20" ht="9.75" customHeight="1" x14ac:dyDescent="0.2">
      <c r="A139" s="259" t="e">
        <f t="shared" si="27"/>
        <v>#VALUE!</v>
      </c>
      <c r="B139" s="203" t="e">
        <f t="shared" si="38"/>
        <v>#VALUE!</v>
      </c>
      <c r="C139" s="203" t="e">
        <f t="shared" si="28"/>
        <v>#VALUE!</v>
      </c>
      <c r="D139" s="204" t="e">
        <f t="shared" si="25"/>
        <v>#VALUE!</v>
      </c>
      <c r="E139" s="204" t="e">
        <f t="shared" si="29"/>
        <v>#VALUE!</v>
      </c>
      <c r="F139" s="204" t="e">
        <f t="shared" si="30"/>
        <v>#VALUE!</v>
      </c>
      <c r="H139" s="205"/>
      <c r="K139" s="206" t="e">
        <f t="shared" si="31"/>
        <v>#VALUE!</v>
      </c>
      <c r="L139" s="206" t="e">
        <f t="shared" si="32"/>
        <v>#VALUE!</v>
      </c>
      <c r="M139" s="207" t="e">
        <f t="shared" si="33"/>
        <v>#VALUE!</v>
      </c>
      <c r="O139" s="260">
        <v>125</v>
      </c>
      <c r="P139" s="261" t="e">
        <f t="shared" si="34"/>
        <v>#VALUE!</v>
      </c>
      <c r="Q139" s="262" t="e">
        <f t="shared" si="26"/>
        <v>#VALUE!</v>
      </c>
      <c r="R139" s="260" t="e">
        <f t="shared" si="35"/>
        <v>#VALUE!</v>
      </c>
      <c r="S139" s="245" t="e">
        <f t="shared" si="36"/>
        <v>#VALUE!</v>
      </c>
      <c r="T139" s="263" t="e">
        <f t="shared" si="37"/>
        <v>#VALUE!</v>
      </c>
    </row>
    <row r="140" spans="1:20" ht="9.75" customHeight="1" x14ac:dyDescent="0.2">
      <c r="A140" s="259" t="e">
        <f t="shared" si="27"/>
        <v>#VALUE!</v>
      </c>
      <c r="B140" s="203" t="e">
        <f t="shared" si="38"/>
        <v>#VALUE!</v>
      </c>
      <c r="C140" s="203" t="e">
        <f t="shared" si="28"/>
        <v>#VALUE!</v>
      </c>
      <c r="D140" s="204" t="e">
        <f t="shared" si="25"/>
        <v>#VALUE!</v>
      </c>
      <c r="E140" s="204" t="e">
        <f t="shared" si="29"/>
        <v>#VALUE!</v>
      </c>
      <c r="F140" s="204" t="e">
        <f t="shared" si="30"/>
        <v>#VALUE!</v>
      </c>
      <c r="H140" s="205"/>
      <c r="K140" s="206" t="e">
        <f t="shared" si="31"/>
        <v>#VALUE!</v>
      </c>
      <c r="L140" s="206" t="e">
        <f t="shared" si="32"/>
        <v>#VALUE!</v>
      </c>
      <c r="M140" s="207" t="e">
        <f t="shared" si="33"/>
        <v>#VALUE!</v>
      </c>
      <c r="O140" s="260">
        <v>126</v>
      </c>
      <c r="P140" s="261" t="e">
        <f t="shared" si="34"/>
        <v>#VALUE!</v>
      </c>
      <c r="Q140" s="262" t="e">
        <f t="shared" si="26"/>
        <v>#VALUE!</v>
      </c>
      <c r="R140" s="260" t="e">
        <f t="shared" si="35"/>
        <v>#VALUE!</v>
      </c>
      <c r="S140" s="245" t="e">
        <f t="shared" si="36"/>
        <v>#VALUE!</v>
      </c>
      <c r="T140" s="263" t="e">
        <f t="shared" si="37"/>
        <v>#VALUE!</v>
      </c>
    </row>
    <row r="141" spans="1:20" ht="9.75" customHeight="1" x14ac:dyDescent="0.2">
      <c r="A141" s="259" t="e">
        <f t="shared" si="27"/>
        <v>#VALUE!</v>
      </c>
      <c r="B141" s="203" t="e">
        <f t="shared" si="38"/>
        <v>#VALUE!</v>
      </c>
      <c r="C141" s="203" t="e">
        <f t="shared" si="28"/>
        <v>#VALUE!</v>
      </c>
      <c r="D141" s="204" t="e">
        <f t="shared" si="25"/>
        <v>#VALUE!</v>
      </c>
      <c r="E141" s="204" t="e">
        <f t="shared" si="29"/>
        <v>#VALUE!</v>
      </c>
      <c r="F141" s="204" t="e">
        <f t="shared" si="30"/>
        <v>#VALUE!</v>
      </c>
      <c r="H141" s="205"/>
      <c r="K141" s="206" t="e">
        <f t="shared" si="31"/>
        <v>#VALUE!</v>
      </c>
      <c r="L141" s="206" t="e">
        <f t="shared" si="32"/>
        <v>#VALUE!</v>
      </c>
      <c r="M141" s="207" t="e">
        <f t="shared" si="33"/>
        <v>#VALUE!</v>
      </c>
      <c r="O141" s="260">
        <v>127</v>
      </c>
      <c r="P141" s="261" t="e">
        <f t="shared" si="34"/>
        <v>#VALUE!</v>
      </c>
      <c r="Q141" s="262" t="e">
        <f t="shared" si="26"/>
        <v>#VALUE!</v>
      </c>
      <c r="R141" s="260" t="e">
        <f t="shared" si="35"/>
        <v>#VALUE!</v>
      </c>
      <c r="S141" s="245" t="e">
        <f t="shared" si="36"/>
        <v>#VALUE!</v>
      </c>
      <c r="T141" s="263" t="e">
        <f t="shared" si="37"/>
        <v>#VALUE!</v>
      </c>
    </row>
    <row r="142" spans="1:20" ht="9.75" customHeight="1" x14ac:dyDescent="0.2">
      <c r="A142" s="259" t="e">
        <f t="shared" si="27"/>
        <v>#VALUE!</v>
      </c>
      <c r="B142" s="203" t="e">
        <f t="shared" si="38"/>
        <v>#VALUE!</v>
      </c>
      <c r="C142" s="203" t="e">
        <f t="shared" si="28"/>
        <v>#VALUE!</v>
      </c>
      <c r="D142" s="204" t="e">
        <f t="shared" si="25"/>
        <v>#VALUE!</v>
      </c>
      <c r="E142" s="204" t="e">
        <f t="shared" si="29"/>
        <v>#VALUE!</v>
      </c>
      <c r="F142" s="204" t="e">
        <f t="shared" si="30"/>
        <v>#VALUE!</v>
      </c>
      <c r="H142" s="205"/>
      <c r="K142" s="206" t="e">
        <f t="shared" si="31"/>
        <v>#VALUE!</v>
      </c>
      <c r="L142" s="206" t="e">
        <f t="shared" si="32"/>
        <v>#VALUE!</v>
      </c>
      <c r="M142" s="207" t="e">
        <f t="shared" si="33"/>
        <v>#VALUE!</v>
      </c>
      <c r="O142" s="260">
        <v>128</v>
      </c>
      <c r="P142" s="261" t="e">
        <f t="shared" si="34"/>
        <v>#VALUE!</v>
      </c>
      <c r="Q142" s="262" t="e">
        <f t="shared" si="26"/>
        <v>#VALUE!</v>
      </c>
      <c r="R142" s="260" t="e">
        <f t="shared" si="35"/>
        <v>#VALUE!</v>
      </c>
      <c r="S142" s="245" t="e">
        <f t="shared" si="36"/>
        <v>#VALUE!</v>
      </c>
      <c r="T142" s="263" t="e">
        <f t="shared" si="37"/>
        <v>#VALUE!</v>
      </c>
    </row>
    <row r="143" spans="1:20" ht="9.75" customHeight="1" x14ac:dyDescent="0.2">
      <c r="A143" s="259" t="e">
        <f t="shared" si="27"/>
        <v>#VALUE!</v>
      </c>
      <c r="B143" s="203" t="e">
        <f t="shared" si="38"/>
        <v>#VALUE!</v>
      </c>
      <c r="C143" s="203" t="e">
        <f t="shared" si="28"/>
        <v>#VALUE!</v>
      </c>
      <c r="D143" s="204" t="e">
        <f t="shared" ref="D143:D206" si="39">B143*$C$9/12</f>
        <v>#VALUE!</v>
      </c>
      <c r="E143" s="204" t="e">
        <f t="shared" si="29"/>
        <v>#VALUE!</v>
      </c>
      <c r="F143" s="204" t="e">
        <f t="shared" si="30"/>
        <v>#VALUE!</v>
      </c>
      <c r="H143" s="205"/>
      <c r="K143" s="206" t="e">
        <f t="shared" si="31"/>
        <v>#VALUE!</v>
      </c>
      <c r="L143" s="206" t="e">
        <f t="shared" si="32"/>
        <v>#VALUE!</v>
      </c>
      <c r="M143" s="207" t="e">
        <f t="shared" si="33"/>
        <v>#VALUE!</v>
      </c>
      <c r="O143" s="260">
        <v>129</v>
      </c>
      <c r="P143" s="261" t="e">
        <f t="shared" si="34"/>
        <v>#VALUE!</v>
      </c>
      <c r="Q143" s="262" t="e">
        <f t="shared" ref="Q143:Q206" si="40">YEAR(P143)</f>
        <v>#VALUE!</v>
      </c>
      <c r="R143" s="260" t="e">
        <f t="shared" si="35"/>
        <v>#VALUE!</v>
      </c>
      <c r="S143" s="245" t="e">
        <f t="shared" si="36"/>
        <v>#VALUE!</v>
      </c>
      <c r="T143" s="263" t="e">
        <f t="shared" si="37"/>
        <v>#VALUE!</v>
      </c>
    </row>
    <row r="144" spans="1:20" ht="9.75" customHeight="1" x14ac:dyDescent="0.2">
      <c r="A144" s="259" t="e">
        <f t="shared" ref="A144:A207" si="41">IF(P144&gt;$F$8,"-",P144)</f>
        <v>#VALUE!</v>
      </c>
      <c r="B144" s="203" t="e">
        <f t="shared" si="38"/>
        <v>#VALUE!</v>
      </c>
      <c r="C144" s="203" t="e">
        <f t="shared" ref="C144:C207" si="42">M144</f>
        <v>#VALUE!</v>
      </c>
      <c r="D144" s="204" t="e">
        <f t="shared" si="39"/>
        <v>#VALUE!</v>
      </c>
      <c r="E144" s="204" t="e">
        <f t="shared" ref="E144:E207" si="43">SUM(C144:D144)</f>
        <v>#VALUE!</v>
      </c>
      <c r="F144" s="204" t="e">
        <f t="shared" ref="F144:F207" si="44">B144-C144</f>
        <v>#VALUE!</v>
      </c>
      <c r="H144" s="205"/>
      <c r="K144" s="206" t="e">
        <f t="shared" ref="K144:K207" si="45">IF(OR(P144&lt;$F$9,P144&gt;$F$8),0,$C$7/$R$14)</f>
        <v>#VALUE!</v>
      </c>
      <c r="L144" s="206" t="e">
        <f t="shared" ref="L144:L207" si="46">IF(OR(P144&lt;$F$9,P144&gt;$F$8),0,PMT($C$9/12,$R$14,$C$7)*-1-D144)</f>
        <v>#VALUE!</v>
      </c>
      <c r="M144" s="207" t="e">
        <f t="shared" ref="M144:M207" si="47">IF($C$11=$L$9,H144,IF($C$11=$L$7,K144,IF($C$11=$L$8,L144,0)))</f>
        <v>#VALUE!</v>
      </c>
      <c r="O144" s="260">
        <v>130</v>
      </c>
      <c r="P144" s="261" t="e">
        <f>DATE(YEAR(P143+30),MONTH(P143+30),15)</f>
        <v>#VALUE!</v>
      </c>
      <c r="Q144" s="262" t="e">
        <f t="shared" si="40"/>
        <v>#VALUE!</v>
      </c>
      <c r="R144" s="260" t="e">
        <f t="shared" ref="R144:R207" si="48">IF(OR(P144&lt;$F$9,P144&gt;$F$8),0,1)</f>
        <v>#VALUE!</v>
      </c>
      <c r="S144" s="245" t="e">
        <f t="shared" ref="S144:S207" si="49">CONCATENATE(YEAR(P144),MONTH(P144))</f>
        <v>#VALUE!</v>
      </c>
      <c r="T144" s="263" t="e">
        <f t="shared" ref="T144:T207" si="50">F144</f>
        <v>#VALUE!</v>
      </c>
    </row>
    <row r="145" spans="1:20" ht="9.75" customHeight="1" x14ac:dyDescent="0.2">
      <c r="A145" s="259" t="e">
        <f t="shared" si="41"/>
        <v>#VALUE!</v>
      </c>
      <c r="B145" s="203" t="e">
        <f t="shared" ref="B145:B208" si="51">F144</f>
        <v>#VALUE!</v>
      </c>
      <c r="C145" s="203" t="e">
        <f t="shared" si="42"/>
        <v>#VALUE!</v>
      </c>
      <c r="D145" s="204" t="e">
        <f t="shared" si="39"/>
        <v>#VALUE!</v>
      </c>
      <c r="E145" s="204" t="e">
        <f t="shared" si="43"/>
        <v>#VALUE!</v>
      </c>
      <c r="F145" s="204" t="e">
        <f t="shared" si="44"/>
        <v>#VALUE!</v>
      </c>
      <c r="H145" s="205"/>
      <c r="K145" s="206" t="e">
        <f t="shared" si="45"/>
        <v>#VALUE!</v>
      </c>
      <c r="L145" s="206" t="e">
        <f t="shared" si="46"/>
        <v>#VALUE!</v>
      </c>
      <c r="M145" s="207" t="e">
        <f t="shared" si="47"/>
        <v>#VALUE!</v>
      </c>
      <c r="O145" s="260">
        <v>131</v>
      </c>
      <c r="P145" s="261" t="e">
        <f>DATE(YEAR(P144+30),MONTH(P144+30),15)</f>
        <v>#VALUE!</v>
      </c>
      <c r="Q145" s="262" t="e">
        <f t="shared" si="40"/>
        <v>#VALUE!</v>
      </c>
      <c r="R145" s="260" t="e">
        <f t="shared" si="48"/>
        <v>#VALUE!</v>
      </c>
      <c r="S145" s="245" t="e">
        <f t="shared" si="49"/>
        <v>#VALUE!</v>
      </c>
      <c r="T145" s="263" t="e">
        <f t="shared" si="50"/>
        <v>#VALUE!</v>
      </c>
    </row>
    <row r="146" spans="1:20" ht="9.75" customHeight="1" x14ac:dyDescent="0.2">
      <c r="A146" s="259" t="e">
        <f t="shared" si="41"/>
        <v>#VALUE!</v>
      </c>
      <c r="B146" s="203" t="e">
        <f t="shared" si="51"/>
        <v>#VALUE!</v>
      </c>
      <c r="C146" s="203" t="e">
        <f t="shared" si="42"/>
        <v>#VALUE!</v>
      </c>
      <c r="D146" s="204" t="e">
        <f t="shared" si="39"/>
        <v>#VALUE!</v>
      </c>
      <c r="E146" s="204" t="e">
        <f t="shared" si="43"/>
        <v>#VALUE!</v>
      </c>
      <c r="F146" s="204" t="e">
        <f t="shared" si="44"/>
        <v>#VALUE!</v>
      </c>
      <c r="H146" s="205"/>
      <c r="K146" s="206" t="e">
        <f t="shared" si="45"/>
        <v>#VALUE!</v>
      </c>
      <c r="L146" s="206" t="e">
        <f t="shared" si="46"/>
        <v>#VALUE!</v>
      </c>
      <c r="M146" s="207" t="e">
        <f t="shared" si="47"/>
        <v>#VALUE!</v>
      </c>
      <c r="O146" s="260">
        <v>132</v>
      </c>
      <c r="P146" s="261" t="e">
        <f t="shared" ref="P146:P154" si="52">DATE(YEAR(P145+30),MONTH(P145+30),15)</f>
        <v>#VALUE!</v>
      </c>
      <c r="Q146" s="262" t="e">
        <f t="shared" si="40"/>
        <v>#VALUE!</v>
      </c>
      <c r="R146" s="260" t="e">
        <f t="shared" si="48"/>
        <v>#VALUE!</v>
      </c>
      <c r="S146" s="245" t="e">
        <f t="shared" si="49"/>
        <v>#VALUE!</v>
      </c>
      <c r="T146" s="263" t="e">
        <f t="shared" si="50"/>
        <v>#VALUE!</v>
      </c>
    </row>
    <row r="147" spans="1:20" ht="9.75" customHeight="1" x14ac:dyDescent="0.2">
      <c r="A147" s="259" t="e">
        <f t="shared" si="41"/>
        <v>#VALUE!</v>
      </c>
      <c r="B147" s="203" t="e">
        <f t="shared" si="51"/>
        <v>#VALUE!</v>
      </c>
      <c r="C147" s="203" t="e">
        <f t="shared" si="42"/>
        <v>#VALUE!</v>
      </c>
      <c r="D147" s="204" t="e">
        <f t="shared" si="39"/>
        <v>#VALUE!</v>
      </c>
      <c r="E147" s="204" t="e">
        <f t="shared" si="43"/>
        <v>#VALUE!</v>
      </c>
      <c r="F147" s="204" t="e">
        <f t="shared" si="44"/>
        <v>#VALUE!</v>
      </c>
      <c r="H147" s="205"/>
      <c r="K147" s="206" t="e">
        <f t="shared" si="45"/>
        <v>#VALUE!</v>
      </c>
      <c r="L147" s="206" t="e">
        <f t="shared" si="46"/>
        <v>#VALUE!</v>
      </c>
      <c r="M147" s="207" t="e">
        <f t="shared" si="47"/>
        <v>#VALUE!</v>
      </c>
      <c r="O147" s="260">
        <v>133</v>
      </c>
      <c r="P147" s="261" t="e">
        <f t="shared" si="52"/>
        <v>#VALUE!</v>
      </c>
      <c r="Q147" s="262" t="e">
        <f t="shared" si="40"/>
        <v>#VALUE!</v>
      </c>
      <c r="R147" s="260" t="e">
        <f t="shared" si="48"/>
        <v>#VALUE!</v>
      </c>
      <c r="S147" s="245" t="e">
        <f t="shared" si="49"/>
        <v>#VALUE!</v>
      </c>
      <c r="T147" s="263" t="e">
        <f t="shared" si="50"/>
        <v>#VALUE!</v>
      </c>
    </row>
    <row r="148" spans="1:20" ht="9.75" customHeight="1" x14ac:dyDescent="0.2">
      <c r="A148" s="259" t="e">
        <f t="shared" si="41"/>
        <v>#VALUE!</v>
      </c>
      <c r="B148" s="203" t="e">
        <f t="shared" si="51"/>
        <v>#VALUE!</v>
      </c>
      <c r="C148" s="203" t="e">
        <f t="shared" si="42"/>
        <v>#VALUE!</v>
      </c>
      <c r="D148" s="204" t="e">
        <f t="shared" si="39"/>
        <v>#VALUE!</v>
      </c>
      <c r="E148" s="204" t="e">
        <f t="shared" si="43"/>
        <v>#VALUE!</v>
      </c>
      <c r="F148" s="204" t="e">
        <f t="shared" si="44"/>
        <v>#VALUE!</v>
      </c>
      <c r="H148" s="205"/>
      <c r="K148" s="206" t="e">
        <f t="shared" si="45"/>
        <v>#VALUE!</v>
      </c>
      <c r="L148" s="206" t="e">
        <f t="shared" si="46"/>
        <v>#VALUE!</v>
      </c>
      <c r="M148" s="207" t="e">
        <f t="shared" si="47"/>
        <v>#VALUE!</v>
      </c>
      <c r="O148" s="260">
        <v>134</v>
      </c>
      <c r="P148" s="261" t="e">
        <f t="shared" si="52"/>
        <v>#VALUE!</v>
      </c>
      <c r="Q148" s="262" t="e">
        <f t="shared" si="40"/>
        <v>#VALUE!</v>
      </c>
      <c r="R148" s="260" t="e">
        <f t="shared" si="48"/>
        <v>#VALUE!</v>
      </c>
      <c r="S148" s="245" t="e">
        <f t="shared" si="49"/>
        <v>#VALUE!</v>
      </c>
      <c r="T148" s="263" t="e">
        <f t="shared" si="50"/>
        <v>#VALUE!</v>
      </c>
    </row>
    <row r="149" spans="1:20" ht="9.75" customHeight="1" x14ac:dyDescent="0.2">
      <c r="A149" s="259" t="e">
        <f t="shared" si="41"/>
        <v>#VALUE!</v>
      </c>
      <c r="B149" s="203" t="e">
        <f t="shared" si="51"/>
        <v>#VALUE!</v>
      </c>
      <c r="C149" s="203" t="e">
        <f t="shared" si="42"/>
        <v>#VALUE!</v>
      </c>
      <c r="D149" s="204" t="e">
        <f t="shared" si="39"/>
        <v>#VALUE!</v>
      </c>
      <c r="E149" s="204" t="e">
        <f t="shared" si="43"/>
        <v>#VALUE!</v>
      </c>
      <c r="F149" s="204" t="e">
        <f t="shared" si="44"/>
        <v>#VALUE!</v>
      </c>
      <c r="H149" s="205"/>
      <c r="K149" s="206" t="e">
        <f t="shared" si="45"/>
        <v>#VALUE!</v>
      </c>
      <c r="L149" s="206" t="e">
        <f t="shared" si="46"/>
        <v>#VALUE!</v>
      </c>
      <c r="M149" s="207" t="e">
        <f t="shared" si="47"/>
        <v>#VALUE!</v>
      </c>
      <c r="O149" s="260">
        <v>135</v>
      </c>
      <c r="P149" s="261" t="e">
        <f t="shared" si="52"/>
        <v>#VALUE!</v>
      </c>
      <c r="Q149" s="262" t="e">
        <f t="shared" si="40"/>
        <v>#VALUE!</v>
      </c>
      <c r="R149" s="260" t="e">
        <f t="shared" si="48"/>
        <v>#VALUE!</v>
      </c>
      <c r="S149" s="245" t="e">
        <f t="shared" si="49"/>
        <v>#VALUE!</v>
      </c>
      <c r="T149" s="263" t="e">
        <f t="shared" si="50"/>
        <v>#VALUE!</v>
      </c>
    </row>
    <row r="150" spans="1:20" ht="9.75" customHeight="1" x14ac:dyDescent="0.2">
      <c r="A150" s="259" t="e">
        <f t="shared" si="41"/>
        <v>#VALUE!</v>
      </c>
      <c r="B150" s="203" t="e">
        <f t="shared" si="51"/>
        <v>#VALUE!</v>
      </c>
      <c r="C150" s="203" t="e">
        <f t="shared" si="42"/>
        <v>#VALUE!</v>
      </c>
      <c r="D150" s="204" t="e">
        <f t="shared" si="39"/>
        <v>#VALUE!</v>
      </c>
      <c r="E150" s="204" t="e">
        <f t="shared" si="43"/>
        <v>#VALUE!</v>
      </c>
      <c r="F150" s="204" t="e">
        <f t="shared" si="44"/>
        <v>#VALUE!</v>
      </c>
      <c r="H150" s="205"/>
      <c r="K150" s="206" t="e">
        <f t="shared" si="45"/>
        <v>#VALUE!</v>
      </c>
      <c r="L150" s="206" t="e">
        <f t="shared" si="46"/>
        <v>#VALUE!</v>
      </c>
      <c r="M150" s="207" t="e">
        <f t="shared" si="47"/>
        <v>#VALUE!</v>
      </c>
      <c r="O150" s="260">
        <v>136</v>
      </c>
      <c r="P150" s="261" t="e">
        <f t="shared" si="52"/>
        <v>#VALUE!</v>
      </c>
      <c r="Q150" s="262" t="e">
        <f t="shared" si="40"/>
        <v>#VALUE!</v>
      </c>
      <c r="R150" s="260" t="e">
        <f t="shared" si="48"/>
        <v>#VALUE!</v>
      </c>
      <c r="S150" s="245" t="e">
        <f t="shared" si="49"/>
        <v>#VALUE!</v>
      </c>
      <c r="T150" s="263" t="e">
        <f t="shared" si="50"/>
        <v>#VALUE!</v>
      </c>
    </row>
    <row r="151" spans="1:20" ht="9.75" customHeight="1" x14ac:dyDescent="0.2">
      <c r="A151" s="259" t="e">
        <f t="shared" si="41"/>
        <v>#VALUE!</v>
      </c>
      <c r="B151" s="203" t="e">
        <f t="shared" si="51"/>
        <v>#VALUE!</v>
      </c>
      <c r="C151" s="203" t="e">
        <f t="shared" si="42"/>
        <v>#VALUE!</v>
      </c>
      <c r="D151" s="204" t="e">
        <f t="shared" si="39"/>
        <v>#VALUE!</v>
      </c>
      <c r="E151" s="204" t="e">
        <f t="shared" si="43"/>
        <v>#VALUE!</v>
      </c>
      <c r="F151" s="204" t="e">
        <f t="shared" si="44"/>
        <v>#VALUE!</v>
      </c>
      <c r="H151" s="205"/>
      <c r="K151" s="206" t="e">
        <f t="shared" si="45"/>
        <v>#VALUE!</v>
      </c>
      <c r="L151" s="206" t="e">
        <f t="shared" si="46"/>
        <v>#VALUE!</v>
      </c>
      <c r="M151" s="207" t="e">
        <f t="shared" si="47"/>
        <v>#VALUE!</v>
      </c>
      <c r="O151" s="260">
        <v>137</v>
      </c>
      <c r="P151" s="261" t="e">
        <f t="shared" si="52"/>
        <v>#VALUE!</v>
      </c>
      <c r="Q151" s="262" t="e">
        <f t="shared" si="40"/>
        <v>#VALUE!</v>
      </c>
      <c r="R151" s="260" t="e">
        <f t="shared" si="48"/>
        <v>#VALUE!</v>
      </c>
      <c r="S151" s="245" t="e">
        <f t="shared" si="49"/>
        <v>#VALUE!</v>
      </c>
      <c r="T151" s="263" t="e">
        <f t="shared" si="50"/>
        <v>#VALUE!</v>
      </c>
    </row>
    <row r="152" spans="1:20" ht="9.75" customHeight="1" x14ac:dyDescent="0.2">
      <c r="A152" s="259" t="e">
        <f t="shared" si="41"/>
        <v>#VALUE!</v>
      </c>
      <c r="B152" s="203" t="e">
        <f t="shared" si="51"/>
        <v>#VALUE!</v>
      </c>
      <c r="C152" s="203" t="e">
        <f t="shared" si="42"/>
        <v>#VALUE!</v>
      </c>
      <c r="D152" s="204" t="e">
        <f t="shared" si="39"/>
        <v>#VALUE!</v>
      </c>
      <c r="E152" s="204" t="e">
        <f t="shared" si="43"/>
        <v>#VALUE!</v>
      </c>
      <c r="F152" s="204" t="e">
        <f t="shared" si="44"/>
        <v>#VALUE!</v>
      </c>
      <c r="H152" s="205"/>
      <c r="K152" s="206" t="e">
        <f t="shared" si="45"/>
        <v>#VALUE!</v>
      </c>
      <c r="L152" s="206" t="e">
        <f t="shared" si="46"/>
        <v>#VALUE!</v>
      </c>
      <c r="M152" s="207" t="e">
        <f t="shared" si="47"/>
        <v>#VALUE!</v>
      </c>
      <c r="O152" s="260">
        <v>138</v>
      </c>
      <c r="P152" s="261" t="e">
        <f t="shared" si="52"/>
        <v>#VALUE!</v>
      </c>
      <c r="Q152" s="262" t="e">
        <f t="shared" si="40"/>
        <v>#VALUE!</v>
      </c>
      <c r="R152" s="260" t="e">
        <f t="shared" si="48"/>
        <v>#VALUE!</v>
      </c>
      <c r="S152" s="245" t="e">
        <f t="shared" si="49"/>
        <v>#VALUE!</v>
      </c>
      <c r="T152" s="263" t="e">
        <f t="shared" si="50"/>
        <v>#VALUE!</v>
      </c>
    </row>
    <row r="153" spans="1:20" ht="9.75" customHeight="1" x14ac:dyDescent="0.2">
      <c r="A153" s="259" t="e">
        <f t="shared" si="41"/>
        <v>#VALUE!</v>
      </c>
      <c r="B153" s="203" t="e">
        <f t="shared" si="51"/>
        <v>#VALUE!</v>
      </c>
      <c r="C153" s="203" t="e">
        <f t="shared" si="42"/>
        <v>#VALUE!</v>
      </c>
      <c r="D153" s="204" t="e">
        <f t="shared" si="39"/>
        <v>#VALUE!</v>
      </c>
      <c r="E153" s="204" t="e">
        <f t="shared" si="43"/>
        <v>#VALUE!</v>
      </c>
      <c r="F153" s="204" t="e">
        <f t="shared" si="44"/>
        <v>#VALUE!</v>
      </c>
      <c r="H153" s="205"/>
      <c r="K153" s="206" t="e">
        <f t="shared" si="45"/>
        <v>#VALUE!</v>
      </c>
      <c r="L153" s="206" t="e">
        <f t="shared" si="46"/>
        <v>#VALUE!</v>
      </c>
      <c r="M153" s="207" t="e">
        <f t="shared" si="47"/>
        <v>#VALUE!</v>
      </c>
      <c r="O153" s="260">
        <v>139</v>
      </c>
      <c r="P153" s="261" t="e">
        <f t="shared" si="52"/>
        <v>#VALUE!</v>
      </c>
      <c r="Q153" s="262" t="e">
        <f t="shared" si="40"/>
        <v>#VALUE!</v>
      </c>
      <c r="R153" s="260" t="e">
        <f t="shared" si="48"/>
        <v>#VALUE!</v>
      </c>
      <c r="S153" s="245" t="e">
        <f t="shared" si="49"/>
        <v>#VALUE!</v>
      </c>
      <c r="T153" s="263" t="e">
        <f t="shared" si="50"/>
        <v>#VALUE!</v>
      </c>
    </row>
    <row r="154" spans="1:20" ht="9.75" customHeight="1" x14ac:dyDescent="0.2">
      <c r="A154" s="259" t="e">
        <f t="shared" si="41"/>
        <v>#VALUE!</v>
      </c>
      <c r="B154" s="203" t="e">
        <f t="shared" si="51"/>
        <v>#VALUE!</v>
      </c>
      <c r="C154" s="203" t="e">
        <f t="shared" si="42"/>
        <v>#VALUE!</v>
      </c>
      <c r="D154" s="204" t="e">
        <f t="shared" si="39"/>
        <v>#VALUE!</v>
      </c>
      <c r="E154" s="204" t="e">
        <f t="shared" si="43"/>
        <v>#VALUE!</v>
      </c>
      <c r="F154" s="204" t="e">
        <f t="shared" si="44"/>
        <v>#VALUE!</v>
      </c>
      <c r="H154" s="205"/>
      <c r="K154" s="206" t="e">
        <f t="shared" si="45"/>
        <v>#VALUE!</v>
      </c>
      <c r="L154" s="206" t="e">
        <f t="shared" si="46"/>
        <v>#VALUE!</v>
      </c>
      <c r="M154" s="207" t="e">
        <f t="shared" si="47"/>
        <v>#VALUE!</v>
      </c>
      <c r="O154" s="260">
        <v>140</v>
      </c>
      <c r="P154" s="261" t="e">
        <f t="shared" si="52"/>
        <v>#VALUE!</v>
      </c>
      <c r="Q154" s="262" t="e">
        <f t="shared" si="40"/>
        <v>#VALUE!</v>
      </c>
      <c r="R154" s="260" t="e">
        <f t="shared" si="48"/>
        <v>#VALUE!</v>
      </c>
      <c r="S154" s="245" t="e">
        <f t="shared" si="49"/>
        <v>#VALUE!</v>
      </c>
      <c r="T154" s="263" t="e">
        <f t="shared" si="50"/>
        <v>#VALUE!</v>
      </c>
    </row>
    <row r="155" spans="1:20" ht="9.75" customHeight="1" x14ac:dyDescent="0.2">
      <c r="A155" s="259" t="e">
        <f t="shared" si="41"/>
        <v>#VALUE!</v>
      </c>
      <c r="B155" s="203" t="e">
        <f t="shared" si="51"/>
        <v>#VALUE!</v>
      </c>
      <c r="C155" s="203" t="e">
        <f t="shared" si="42"/>
        <v>#VALUE!</v>
      </c>
      <c r="D155" s="204" t="e">
        <f t="shared" si="39"/>
        <v>#VALUE!</v>
      </c>
      <c r="E155" s="204" t="e">
        <f t="shared" si="43"/>
        <v>#VALUE!</v>
      </c>
      <c r="F155" s="204" t="e">
        <f t="shared" si="44"/>
        <v>#VALUE!</v>
      </c>
      <c r="H155" s="205"/>
      <c r="K155" s="206" t="e">
        <f t="shared" si="45"/>
        <v>#VALUE!</v>
      </c>
      <c r="L155" s="206" t="e">
        <f t="shared" si="46"/>
        <v>#VALUE!</v>
      </c>
      <c r="M155" s="207" t="e">
        <f t="shared" si="47"/>
        <v>#VALUE!</v>
      </c>
      <c r="O155" s="260">
        <v>141</v>
      </c>
      <c r="P155" s="261" t="e">
        <f>DATE(YEAR(P154+30),MONTH(P154+30),15)</f>
        <v>#VALUE!</v>
      </c>
      <c r="Q155" s="262" t="e">
        <f t="shared" si="40"/>
        <v>#VALUE!</v>
      </c>
      <c r="R155" s="260" t="e">
        <f t="shared" si="48"/>
        <v>#VALUE!</v>
      </c>
      <c r="S155" s="245" t="e">
        <f t="shared" si="49"/>
        <v>#VALUE!</v>
      </c>
      <c r="T155" s="263" t="e">
        <f t="shared" si="50"/>
        <v>#VALUE!</v>
      </c>
    </row>
    <row r="156" spans="1:20" ht="9.75" customHeight="1" x14ac:dyDescent="0.2">
      <c r="A156" s="259" t="e">
        <f t="shared" si="41"/>
        <v>#VALUE!</v>
      </c>
      <c r="B156" s="203" t="e">
        <f t="shared" si="51"/>
        <v>#VALUE!</v>
      </c>
      <c r="C156" s="203" t="e">
        <f t="shared" si="42"/>
        <v>#VALUE!</v>
      </c>
      <c r="D156" s="204" t="e">
        <f t="shared" si="39"/>
        <v>#VALUE!</v>
      </c>
      <c r="E156" s="204" t="e">
        <f t="shared" si="43"/>
        <v>#VALUE!</v>
      </c>
      <c r="F156" s="204" t="e">
        <f t="shared" si="44"/>
        <v>#VALUE!</v>
      </c>
      <c r="H156" s="205"/>
      <c r="K156" s="206" t="e">
        <f t="shared" si="45"/>
        <v>#VALUE!</v>
      </c>
      <c r="L156" s="206" t="e">
        <f t="shared" si="46"/>
        <v>#VALUE!</v>
      </c>
      <c r="M156" s="207" t="e">
        <f t="shared" si="47"/>
        <v>#VALUE!</v>
      </c>
      <c r="O156" s="260">
        <v>142</v>
      </c>
      <c r="P156" s="261" t="e">
        <f>DATE(YEAR(P155+30),MONTH(P155+30),15)</f>
        <v>#VALUE!</v>
      </c>
      <c r="Q156" s="262" t="e">
        <f t="shared" si="40"/>
        <v>#VALUE!</v>
      </c>
      <c r="R156" s="260" t="e">
        <f t="shared" si="48"/>
        <v>#VALUE!</v>
      </c>
      <c r="S156" s="245" t="e">
        <f t="shared" si="49"/>
        <v>#VALUE!</v>
      </c>
      <c r="T156" s="263" t="e">
        <f t="shared" si="50"/>
        <v>#VALUE!</v>
      </c>
    </row>
    <row r="157" spans="1:20" ht="9.75" customHeight="1" x14ac:dyDescent="0.2">
      <c r="A157" s="259" t="e">
        <f t="shared" si="41"/>
        <v>#VALUE!</v>
      </c>
      <c r="B157" s="203" t="e">
        <f t="shared" si="51"/>
        <v>#VALUE!</v>
      </c>
      <c r="C157" s="203" t="e">
        <f t="shared" si="42"/>
        <v>#VALUE!</v>
      </c>
      <c r="D157" s="204" t="e">
        <f t="shared" si="39"/>
        <v>#VALUE!</v>
      </c>
      <c r="E157" s="204" t="e">
        <f t="shared" si="43"/>
        <v>#VALUE!</v>
      </c>
      <c r="F157" s="204" t="e">
        <f t="shared" si="44"/>
        <v>#VALUE!</v>
      </c>
      <c r="H157" s="205"/>
      <c r="K157" s="206" t="e">
        <f t="shared" si="45"/>
        <v>#VALUE!</v>
      </c>
      <c r="L157" s="206" t="e">
        <f t="shared" si="46"/>
        <v>#VALUE!</v>
      </c>
      <c r="M157" s="207" t="e">
        <f t="shared" si="47"/>
        <v>#VALUE!</v>
      </c>
      <c r="O157" s="260">
        <v>143</v>
      </c>
      <c r="P157" s="261" t="e">
        <f>DATE(YEAR(P156+30),MONTH(P156+30),15)</f>
        <v>#VALUE!</v>
      </c>
      <c r="Q157" s="262" t="e">
        <f t="shared" si="40"/>
        <v>#VALUE!</v>
      </c>
      <c r="R157" s="260" t="e">
        <f t="shared" si="48"/>
        <v>#VALUE!</v>
      </c>
      <c r="S157" s="245" t="e">
        <f t="shared" si="49"/>
        <v>#VALUE!</v>
      </c>
      <c r="T157" s="263" t="e">
        <f t="shared" si="50"/>
        <v>#VALUE!</v>
      </c>
    </row>
    <row r="158" spans="1:20" ht="9.75" customHeight="1" x14ac:dyDescent="0.2">
      <c r="A158" s="259" t="e">
        <f t="shared" si="41"/>
        <v>#VALUE!</v>
      </c>
      <c r="B158" s="203" t="e">
        <f t="shared" si="51"/>
        <v>#VALUE!</v>
      </c>
      <c r="C158" s="203" t="e">
        <f t="shared" si="42"/>
        <v>#VALUE!</v>
      </c>
      <c r="D158" s="204" t="e">
        <f t="shared" si="39"/>
        <v>#VALUE!</v>
      </c>
      <c r="E158" s="204" t="e">
        <f t="shared" si="43"/>
        <v>#VALUE!</v>
      </c>
      <c r="F158" s="204" t="e">
        <f t="shared" si="44"/>
        <v>#VALUE!</v>
      </c>
      <c r="H158" s="205"/>
      <c r="K158" s="206" t="e">
        <f t="shared" si="45"/>
        <v>#VALUE!</v>
      </c>
      <c r="L158" s="206" t="e">
        <f t="shared" si="46"/>
        <v>#VALUE!</v>
      </c>
      <c r="M158" s="207" t="e">
        <f t="shared" si="47"/>
        <v>#VALUE!</v>
      </c>
      <c r="O158" s="260">
        <v>144</v>
      </c>
      <c r="P158" s="261" t="e">
        <f>DATE(YEAR(P157+30),MONTH(P157+30),15)</f>
        <v>#VALUE!</v>
      </c>
      <c r="Q158" s="262" t="e">
        <f t="shared" si="40"/>
        <v>#VALUE!</v>
      </c>
      <c r="R158" s="260" t="e">
        <f t="shared" si="48"/>
        <v>#VALUE!</v>
      </c>
      <c r="S158" s="245" t="e">
        <f t="shared" si="49"/>
        <v>#VALUE!</v>
      </c>
      <c r="T158" s="263" t="e">
        <f t="shared" si="50"/>
        <v>#VALUE!</v>
      </c>
    </row>
    <row r="159" spans="1:20" ht="9.75" customHeight="1" x14ac:dyDescent="0.2">
      <c r="A159" s="259" t="e">
        <f t="shared" si="41"/>
        <v>#VALUE!</v>
      </c>
      <c r="B159" s="203" t="e">
        <f t="shared" si="51"/>
        <v>#VALUE!</v>
      </c>
      <c r="C159" s="203" t="e">
        <f t="shared" si="42"/>
        <v>#VALUE!</v>
      </c>
      <c r="D159" s="204" t="e">
        <f t="shared" si="39"/>
        <v>#VALUE!</v>
      </c>
      <c r="E159" s="204" t="e">
        <f t="shared" si="43"/>
        <v>#VALUE!</v>
      </c>
      <c r="F159" s="204" t="e">
        <f t="shared" si="44"/>
        <v>#VALUE!</v>
      </c>
      <c r="H159" s="205"/>
      <c r="K159" s="206" t="e">
        <f t="shared" si="45"/>
        <v>#VALUE!</v>
      </c>
      <c r="L159" s="206" t="e">
        <f t="shared" si="46"/>
        <v>#VALUE!</v>
      </c>
      <c r="M159" s="207" t="e">
        <f t="shared" si="47"/>
        <v>#VALUE!</v>
      </c>
      <c r="O159" s="260">
        <v>145</v>
      </c>
      <c r="P159" s="261" t="e">
        <f t="shared" ref="P159:P222" si="53">DATE(YEAR(P158+30),MONTH(P158+30),15)</f>
        <v>#VALUE!</v>
      </c>
      <c r="Q159" s="262" t="e">
        <f t="shared" si="40"/>
        <v>#VALUE!</v>
      </c>
      <c r="R159" s="260" t="e">
        <f t="shared" si="48"/>
        <v>#VALUE!</v>
      </c>
      <c r="S159" s="245" t="e">
        <f t="shared" si="49"/>
        <v>#VALUE!</v>
      </c>
      <c r="T159" s="263" t="e">
        <f t="shared" si="50"/>
        <v>#VALUE!</v>
      </c>
    </row>
    <row r="160" spans="1:20" ht="9.75" customHeight="1" x14ac:dyDescent="0.2">
      <c r="A160" s="259" t="e">
        <f t="shared" si="41"/>
        <v>#VALUE!</v>
      </c>
      <c r="B160" s="203" t="e">
        <f t="shared" si="51"/>
        <v>#VALUE!</v>
      </c>
      <c r="C160" s="203" t="e">
        <f t="shared" si="42"/>
        <v>#VALUE!</v>
      </c>
      <c r="D160" s="204" t="e">
        <f t="shared" si="39"/>
        <v>#VALUE!</v>
      </c>
      <c r="E160" s="204" t="e">
        <f t="shared" si="43"/>
        <v>#VALUE!</v>
      </c>
      <c r="F160" s="204" t="e">
        <f t="shared" si="44"/>
        <v>#VALUE!</v>
      </c>
      <c r="H160" s="205"/>
      <c r="K160" s="206" t="e">
        <f t="shared" si="45"/>
        <v>#VALUE!</v>
      </c>
      <c r="L160" s="206" t="e">
        <f t="shared" si="46"/>
        <v>#VALUE!</v>
      </c>
      <c r="M160" s="207" t="e">
        <f t="shared" si="47"/>
        <v>#VALUE!</v>
      </c>
      <c r="O160" s="260">
        <v>146</v>
      </c>
      <c r="P160" s="261" t="e">
        <f t="shared" si="53"/>
        <v>#VALUE!</v>
      </c>
      <c r="Q160" s="262" t="e">
        <f t="shared" si="40"/>
        <v>#VALUE!</v>
      </c>
      <c r="R160" s="260" t="e">
        <f t="shared" si="48"/>
        <v>#VALUE!</v>
      </c>
      <c r="S160" s="245" t="e">
        <f t="shared" si="49"/>
        <v>#VALUE!</v>
      </c>
      <c r="T160" s="263" t="e">
        <f t="shared" si="50"/>
        <v>#VALUE!</v>
      </c>
    </row>
    <row r="161" spans="1:20" ht="9.75" customHeight="1" x14ac:dyDescent="0.2">
      <c r="A161" s="259" t="e">
        <f t="shared" si="41"/>
        <v>#VALUE!</v>
      </c>
      <c r="B161" s="203" t="e">
        <f t="shared" si="51"/>
        <v>#VALUE!</v>
      </c>
      <c r="C161" s="203" t="e">
        <f t="shared" si="42"/>
        <v>#VALUE!</v>
      </c>
      <c r="D161" s="204" t="e">
        <f t="shared" si="39"/>
        <v>#VALUE!</v>
      </c>
      <c r="E161" s="204" t="e">
        <f t="shared" si="43"/>
        <v>#VALUE!</v>
      </c>
      <c r="F161" s="204" t="e">
        <f t="shared" si="44"/>
        <v>#VALUE!</v>
      </c>
      <c r="H161" s="205"/>
      <c r="K161" s="206" t="e">
        <f t="shared" si="45"/>
        <v>#VALUE!</v>
      </c>
      <c r="L161" s="206" t="e">
        <f t="shared" si="46"/>
        <v>#VALUE!</v>
      </c>
      <c r="M161" s="207" t="e">
        <f t="shared" si="47"/>
        <v>#VALUE!</v>
      </c>
      <c r="O161" s="260">
        <v>147</v>
      </c>
      <c r="P161" s="261" t="e">
        <f t="shared" si="53"/>
        <v>#VALUE!</v>
      </c>
      <c r="Q161" s="262" t="e">
        <f t="shared" si="40"/>
        <v>#VALUE!</v>
      </c>
      <c r="R161" s="260" t="e">
        <f t="shared" si="48"/>
        <v>#VALUE!</v>
      </c>
      <c r="S161" s="245" t="e">
        <f t="shared" si="49"/>
        <v>#VALUE!</v>
      </c>
      <c r="T161" s="263" t="e">
        <f t="shared" si="50"/>
        <v>#VALUE!</v>
      </c>
    </row>
    <row r="162" spans="1:20" ht="9.75" customHeight="1" x14ac:dyDescent="0.2">
      <c r="A162" s="259" t="e">
        <f t="shared" si="41"/>
        <v>#VALUE!</v>
      </c>
      <c r="B162" s="203" t="e">
        <f t="shared" si="51"/>
        <v>#VALUE!</v>
      </c>
      <c r="C162" s="203" t="e">
        <f t="shared" si="42"/>
        <v>#VALUE!</v>
      </c>
      <c r="D162" s="204" t="e">
        <f t="shared" si="39"/>
        <v>#VALUE!</v>
      </c>
      <c r="E162" s="204" t="e">
        <f t="shared" si="43"/>
        <v>#VALUE!</v>
      </c>
      <c r="F162" s="204" t="e">
        <f t="shared" si="44"/>
        <v>#VALUE!</v>
      </c>
      <c r="H162" s="205"/>
      <c r="K162" s="206" t="e">
        <f t="shared" si="45"/>
        <v>#VALUE!</v>
      </c>
      <c r="L162" s="206" t="e">
        <f t="shared" si="46"/>
        <v>#VALUE!</v>
      </c>
      <c r="M162" s="207" t="e">
        <f t="shared" si="47"/>
        <v>#VALUE!</v>
      </c>
      <c r="O162" s="260">
        <v>148</v>
      </c>
      <c r="P162" s="261" t="e">
        <f t="shared" si="53"/>
        <v>#VALUE!</v>
      </c>
      <c r="Q162" s="262" t="e">
        <f t="shared" si="40"/>
        <v>#VALUE!</v>
      </c>
      <c r="R162" s="260" t="e">
        <f t="shared" si="48"/>
        <v>#VALUE!</v>
      </c>
      <c r="S162" s="245" t="e">
        <f t="shared" si="49"/>
        <v>#VALUE!</v>
      </c>
      <c r="T162" s="263" t="e">
        <f t="shared" si="50"/>
        <v>#VALUE!</v>
      </c>
    </row>
    <row r="163" spans="1:20" ht="9.75" customHeight="1" x14ac:dyDescent="0.2">
      <c r="A163" s="259" t="e">
        <f t="shared" si="41"/>
        <v>#VALUE!</v>
      </c>
      <c r="B163" s="203" t="e">
        <f t="shared" si="51"/>
        <v>#VALUE!</v>
      </c>
      <c r="C163" s="203" t="e">
        <f t="shared" si="42"/>
        <v>#VALUE!</v>
      </c>
      <c r="D163" s="204" t="e">
        <f t="shared" si="39"/>
        <v>#VALUE!</v>
      </c>
      <c r="E163" s="204" t="e">
        <f t="shared" si="43"/>
        <v>#VALUE!</v>
      </c>
      <c r="F163" s="204" t="e">
        <f t="shared" si="44"/>
        <v>#VALUE!</v>
      </c>
      <c r="H163" s="205"/>
      <c r="K163" s="206" t="e">
        <f t="shared" si="45"/>
        <v>#VALUE!</v>
      </c>
      <c r="L163" s="206" t="e">
        <f t="shared" si="46"/>
        <v>#VALUE!</v>
      </c>
      <c r="M163" s="207" t="e">
        <f t="shared" si="47"/>
        <v>#VALUE!</v>
      </c>
      <c r="O163" s="260">
        <v>149</v>
      </c>
      <c r="P163" s="261" t="e">
        <f t="shared" si="53"/>
        <v>#VALUE!</v>
      </c>
      <c r="Q163" s="262" t="e">
        <f t="shared" si="40"/>
        <v>#VALUE!</v>
      </c>
      <c r="R163" s="260" t="e">
        <f t="shared" si="48"/>
        <v>#VALUE!</v>
      </c>
      <c r="S163" s="245" t="e">
        <f t="shared" si="49"/>
        <v>#VALUE!</v>
      </c>
      <c r="T163" s="263" t="e">
        <f t="shared" si="50"/>
        <v>#VALUE!</v>
      </c>
    </row>
    <row r="164" spans="1:20" ht="9.75" customHeight="1" x14ac:dyDescent="0.2">
      <c r="A164" s="259" t="e">
        <f t="shared" si="41"/>
        <v>#VALUE!</v>
      </c>
      <c r="B164" s="203" t="e">
        <f t="shared" si="51"/>
        <v>#VALUE!</v>
      </c>
      <c r="C164" s="203" t="e">
        <f t="shared" si="42"/>
        <v>#VALUE!</v>
      </c>
      <c r="D164" s="204" t="e">
        <f t="shared" si="39"/>
        <v>#VALUE!</v>
      </c>
      <c r="E164" s="204" t="e">
        <f t="shared" si="43"/>
        <v>#VALUE!</v>
      </c>
      <c r="F164" s="204" t="e">
        <f t="shared" si="44"/>
        <v>#VALUE!</v>
      </c>
      <c r="H164" s="205"/>
      <c r="K164" s="206" t="e">
        <f t="shared" si="45"/>
        <v>#VALUE!</v>
      </c>
      <c r="L164" s="206" t="e">
        <f t="shared" si="46"/>
        <v>#VALUE!</v>
      </c>
      <c r="M164" s="207" t="e">
        <f t="shared" si="47"/>
        <v>#VALUE!</v>
      </c>
      <c r="O164" s="260">
        <v>150</v>
      </c>
      <c r="P164" s="261" t="e">
        <f t="shared" si="53"/>
        <v>#VALUE!</v>
      </c>
      <c r="Q164" s="262" t="e">
        <f t="shared" si="40"/>
        <v>#VALUE!</v>
      </c>
      <c r="R164" s="260" t="e">
        <f t="shared" si="48"/>
        <v>#VALUE!</v>
      </c>
      <c r="S164" s="245" t="e">
        <f t="shared" si="49"/>
        <v>#VALUE!</v>
      </c>
      <c r="T164" s="263" t="e">
        <f t="shared" si="50"/>
        <v>#VALUE!</v>
      </c>
    </row>
    <row r="165" spans="1:20" ht="9.75" customHeight="1" x14ac:dyDescent="0.2">
      <c r="A165" s="259" t="e">
        <f t="shared" si="41"/>
        <v>#VALUE!</v>
      </c>
      <c r="B165" s="203" t="e">
        <f t="shared" si="51"/>
        <v>#VALUE!</v>
      </c>
      <c r="C165" s="203" t="e">
        <f t="shared" si="42"/>
        <v>#VALUE!</v>
      </c>
      <c r="D165" s="204" t="e">
        <f t="shared" si="39"/>
        <v>#VALUE!</v>
      </c>
      <c r="E165" s="204" t="e">
        <f t="shared" si="43"/>
        <v>#VALUE!</v>
      </c>
      <c r="F165" s="204" t="e">
        <f t="shared" si="44"/>
        <v>#VALUE!</v>
      </c>
      <c r="H165" s="205"/>
      <c r="K165" s="206" t="e">
        <f t="shared" si="45"/>
        <v>#VALUE!</v>
      </c>
      <c r="L165" s="206" t="e">
        <f t="shared" si="46"/>
        <v>#VALUE!</v>
      </c>
      <c r="M165" s="207" t="e">
        <f t="shared" si="47"/>
        <v>#VALUE!</v>
      </c>
      <c r="O165" s="260">
        <v>151</v>
      </c>
      <c r="P165" s="261" t="e">
        <f t="shared" si="53"/>
        <v>#VALUE!</v>
      </c>
      <c r="Q165" s="262" t="e">
        <f t="shared" si="40"/>
        <v>#VALUE!</v>
      </c>
      <c r="R165" s="260" t="e">
        <f t="shared" si="48"/>
        <v>#VALUE!</v>
      </c>
      <c r="S165" s="245" t="e">
        <f t="shared" si="49"/>
        <v>#VALUE!</v>
      </c>
      <c r="T165" s="263" t="e">
        <f t="shared" si="50"/>
        <v>#VALUE!</v>
      </c>
    </row>
    <row r="166" spans="1:20" ht="9.75" customHeight="1" x14ac:dyDescent="0.2">
      <c r="A166" s="259" t="e">
        <f t="shared" si="41"/>
        <v>#VALUE!</v>
      </c>
      <c r="B166" s="203" t="e">
        <f t="shared" si="51"/>
        <v>#VALUE!</v>
      </c>
      <c r="C166" s="203" t="e">
        <f t="shared" si="42"/>
        <v>#VALUE!</v>
      </c>
      <c r="D166" s="204" t="e">
        <f t="shared" si="39"/>
        <v>#VALUE!</v>
      </c>
      <c r="E166" s="204" t="e">
        <f t="shared" si="43"/>
        <v>#VALUE!</v>
      </c>
      <c r="F166" s="204" t="e">
        <f t="shared" si="44"/>
        <v>#VALUE!</v>
      </c>
      <c r="H166" s="205"/>
      <c r="K166" s="206" t="e">
        <f t="shared" si="45"/>
        <v>#VALUE!</v>
      </c>
      <c r="L166" s="206" t="e">
        <f t="shared" si="46"/>
        <v>#VALUE!</v>
      </c>
      <c r="M166" s="207" t="e">
        <f t="shared" si="47"/>
        <v>#VALUE!</v>
      </c>
      <c r="O166" s="260">
        <v>152</v>
      </c>
      <c r="P166" s="261" t="e">
        <f t="shared" si="53"/>
        <v>#VALUE!</v>
      </c>
      <c r="Q166" s="262" t="e">
        <f t="shared" si="40"/>
        <v>#VALUE!</v>
      </c>
      <c r="R166" s="260" t="e">
        <f t="shared" si="48"/>
        <v>#VALUE!</v>
      </c>
      <c r="S166" s="245" t="e">
        <f t="shared" si="49"/>
        <v>#VALUE!</v>
      </c>
      <c r="T166" s="263" t="e">
        <f t="shared" si="50"/>
        <v>#VALUE!</v>
      </c>
    </row>
    <row r="167" spans="1:20" ht="9.75" customHeight="1" x14ac:dyDescent="0.2">
      <c r="A167" s="259" t="e">
        <f t="shared" si="41"/>
        <v>#VALUE!</v>
      </c>
      <c r="B167" s="203" t="e">
        <f t="shared" si="51"/>
        <v>#VALUE!</v>
      </c>
      <c r="C167" s="203" t="e">
        <f t="shared" si="42"/>
        <v>#VALUE!</v>
      </c>
      <c r="D167" s="204" t="e">
        <f t="shared" si="39"/>
        <v>#VALUE!</v>
      </c>
      <c r="E167" s="204" t="e">
        <f t="shared" si="43"/>
        <v>#VALUE!</v>
      </c>
      <c r="F167" s="204" t="e">
        <f t="shared" si="44"/>
        <v>#VALUE!</v>
      </c>
      <c r="H167" s="205"/>
      <c r="K167" s="206" t="e">
        <f t="shared" si="45"/>
        <v>#VALUE!</v>
      </c>
      <c r="L167" s="206" t="e">
        <f t="shared" si="46"/>
        <v>#VALUE!</v>
      </c>
      <c r="M167" s="207" t="e">
        <f t="shared" si="47"/>
        <v>#VALUE!</v>
      </c>
      <c r="O167" s="260">
        <v>153</v>
      </c>
      <c r="P167" s="261" t="e">
        <f t="shared" si="53"/>
        <v>#VALUE!</v>
      </c>
      <c r="Q167" s="262" t="e">
        <f t="shared" si="40"/>
        <v>#VALUE!</v>
      </c>
      <c r="R167" s="260" t="e">
        <f t="shared" si="48"/>
        <v>#VALUE!</v>
      </c>
      <c r="S167" s="245" t="e">
        <f t="shared" si="49"/>
        <v>#VALUE!</v>
      </c>
      <c r="T167" s="263" t="e">
        <f t="shared" si="50"/>
        <v>#VALUE!</v>
      </c>
    </row>
    <row r="168" spans="1:20" ht="9.75" customHeight="1" x14ac:dyDescent="0.2">
      <c r="A168" s="259" t="e">
        <f t="shared" si="41"/>
        <v>#VALUE!</v>
      </c>
      <c r="B168" s="203" t="e">
        <f t="shared" si="51"/>
        <v>#VALUE!</v>
      </c>
      <c r="C168" s="203" t="e">
        <f t="shared" si="42"/>
        <v>#VALUE!</v>
      </c>
      <c r="D168" s="204" t="e">
        <f t="shared" si="39"/>
        <v>#VALUE!</v>
      </c>
      <c r="E168" s="204" t="e">
        <f t="shared" si="43"/>
        <v>#VALUE!</v>
      </c>
      <c r="F168" s="204" t="e">
        <f t="shared" si="44"/>
        <v>#VALUE!</v>
      </c>
      <c r="H168" s="205"/>
      <c r="K168" s="206" t="e">
        <f t="shared" si="45"/>
        <v>#VALUE!</v>
      </c>
      <c r="L168" s="206" t="e">
        <f t="shared" si="46"/>
        <v>#VALUE!</v>
      </c>
      <c r="M168" s="207" t="e">
        <f t="shared" si="47"/>
        <v>#VALUE!</v>
      </c>
      <c r="O168" s="260">
        <v>154</v>
      </c>
      <c r="P168" s="261" t="e">
        <f t="shared" si="53"/>
        <v>#VALUE!</v>
      </c>
      <c r="Q168" s="262" t="e">
        <f t="shared" si="40"/>
        <v>#VALUE!</v>
      </c>
      <c r="R168" s="260" t="e">
        <f t="shared" si="48"/>
        <v>#VALUE!</v>
      </c>
      <c r="S168" s="245" t="e">
        <f t="shared" si="49"/>
        <v>#VALUE!</v>
      </c>
      <c r="T168" s="263" t="e">
        <f t="shared" si="50"/>
        <v>#VALUE!</v>
      </c>
    </row>
    <row r="169" spans="1:20" ht="9.75" customHeight="1" x14ac:dyDescent="0.2">
      <c r="A169" s="259" t="e">
        <f t="shared" si="41"/>
        <v>#VALUE!</v>
      </c>
      <c r="B169" s="203" t="e">
        <f t="shared" si="51"/>
        <v>#VALUE!</v>
      </c>
      <c r="C169" s="203" t="e">
        <f t="shared" si="42"/>
        <v>#VALUE!</v>
      </c>
      <c r="D169" s="204" t="e">
        <f t="shared" si="39"/>
        <v>#VALUE!</v>
      </c>
      <c r="E169" s="204" t="e">
        <f t="shared" si="43"/>
        <v>#VALUE!</v>
      </c>
      <c r="F169" s="204" t="e">
        <f t="shared" si="44"/>
        <v>#VALUE!</v>
      </c>
      <c r="H169" s="205"/>
      <c r="K169" s="206" t="e">
        <f t="shared" si="45"/>
        <v>#VALUE!</v>
      </c>
      <c r="L169" s="206" t="e">
        <f t="shared" si="46"/>
        <v>#VALUE!</v>
      </c>
      <c r="M169" s="207" t="e">
        <f t="shared" si="47"/>
        <v>#VALUE!</v>
      </c>
      <c r="O169" s="260">
        <v>155</v>
      </c>
      <c r="P169" s="261" t="e">
        <f t="shared" si="53"/>
        <v>#VALUE!</v>
      </c>
      <c r="Q169" s="262" t="e">
        <f t="shared" si="40"/>
        <v>#VALUE!</v>
      </c>
      <c r="R169" s="260" t="e">
        <f t="shared" si="48"/>
        <v>#VALUE!</v>
      </c>
      <c r="S169" s="245" t="e">
        <f t="shared" si="49"/>
        <v>#VALUE!</v>
      </c>
      <c r="T169" s="263" t="e">
        <f t="shared" si="50"/>
        <v>#VALUE!</v>
      </c>
    </row>
    <row r="170" spans="1:20" ht="9.75" customHeight="1" x14ac:dyDescent="0.2">
      <c r="A170" s="259" t="e">
        <f t="shared" si="41"/>
        <v>#VALUE!</v>
      </c>
      <c r="B170" s="203" t="e">
        <f t="shared" si="51"/>
        <v>#VALUE!</v>
      </c>
      <c r="C170" s="203" t="e">
        <f t="shared" si="42"/>
        <v>#VALUE!</v>
      </c>
      <c r="D170" s="204" t="e">
        <f t="shared" si="39"/>
        <v>#VALUE!</v>
      </c>
      <c r="E170" s="204" t="e">
        <f t="shared" si="43"/>
        <v>#VALUE!</v>
      </c>
      <c r="F170" s="204" t="e">
        <f t="shared" si="44"/>
        <v>#VALUE!</v>
      </c>
      <c r="H170" s="205"/>
      <c r="K170" s="206" t="e">
        <f t="shared" si="45"/>
        <v>#VALUE!</v>
      </c>
      <c r="L170" s="206" t="e">
        <f t="shared" si="46"/>
        <v>#VALUE!</v>
      </c>
      <c r="M170" s="207" t="e">
        <f t="shared" si="47"/>
        <v>#VALUE!</v>
      </c>
      <c r="O170" s="260">
        <v>156</v>
      </c>
      <c r="P170" s="261" t="e">
        <f t="shared" si="53"/>
        <v>#VALUE!</v>
      </c>
      <c r="Q170" s="262" t="e">
        <f t="shared" si="40"/>
        <v>#VALUE!</v>
      </c>
      <c r="R170" s="260" t="e">
        <f t="shared" si="48"/>
        <v>#VALUE!</v>
      </c>
      <c r="S170" s="245" t="e">
        <f t="shared" si="49"/>
        <v>#VALUE!</v>
      </c>
      <c r="T170" s="263" t="e">
        <f t="shared" si="50"/>
        <v>#VALUE!</v>
      </c>
    </row>
    <row r="171" spans="1:20" ht="9.75" customHeight="1" x14ac:dyDescent="0.2">
      <c r="A171" s="259" t="e">
        <f t="shared" si="41"/>
        <v>#VALUE!</v>
      </c>
      <c r="B171" s="203" t="e">
        <f t="shared" si="51"/>
        <v>#VALUE!</v>
      </c>
      <c r="C171" s="203" t="e">
        <f t="shared" si="42"/>
        <v>#VALUE!</v>
      </c>
      <c r="D171" s="204" t="e">
        <f t="shared" si="39"/>
        <v>#VALUE!</v>
      </c>
      <c r="E171" s="204" t="e">
        <f t="shared" si="43"/>
        <v>#VALUE!</v>
      </c>
      <c r="F171" s="204" t="e">
        <f t="shared" si="44"/>
        <v>#VALUE!</v>
      </c>
      <c r="H171" s="205"/>
      <c r="K171" s="206" t="e">
        <f t="shared" si="45"/>
        <v>#VALUE!</v>
      </c>
      <c r="L171" s="206" t="e">
        <f t="shared" si="46"/>
        <v>#VALUE!</v>
      </c>
      <c r="M171" s="207" t="e">
        <f t="shared" si="47"/>
        <v>#VALUE!</v>
      </c>
      <c r="O171" s="260">
        <v>157</v>
      </c>
      <c r="P171" s="261" t="e">
        <f t="shared" si="53"/>
        <v>#VALUE!</v>
      </c>
      <c r="Q171" s="262" t="e">
        <f t="shared" si="40"/>
        <v>#VALUE!</v>
      </c>
      <c r="R171" s="260" t="e">
        <f t="shared" si="48"/>
        <v>#VALUE!</v>
      </c>
      <c r="S171" s="245" t="e">
        <f t="shared" si="49"/>
        <v>#VALUE!</v>
      </c>
      <c r="T171" s="263" t="e">
        <f t="shared" si="50"/>
        <v>#VALUE!</v>
      </c>
    </row>
    <row r="172" spans="1:20" ht="9.75" customHeight="1" x14ac:dyDescent="0.2">
      <c r="A172" s="259" t="e">
        <f t="shared" si="41"/>
        <v>#VALUE!</v>
      </c>
      <c r="B172" s="203" t="e">
        <f t="shared" si="51"/>
        <v>#VALUE!</v>
      </c>
      <c r="C172" s="203" t="e">
        <f t="shared" si="42"/>
        <v>#VALUE!</v>
      </c>
      <c r="D172" s="204" t="e">
        <f t="shared" si="39"/>
        <v>#VALUE!</v>
      </c>
      <c r="E172" s="204" t="e">
        <f t="shared" si="43"/>
        <v>#VALUE!</v>
      </c>
      <c r="F172" s="204" t="e">
        <f t="shared" si="44"/>
        <v>#VALUE!</v>
      </c>
      <c r="H172" s="205"/>
      <c r="K172" s="206" t="e">
        <f t="shared" si="45"/>
        <v>#VALUE!</v>
      </c>
      <c r="L172" s="206" t="e">
        <f t="shared" si="46"/>
        <v>#VALUE!</v>
      </c>
      <c r="M172" s="207" t="e">
        <f t="shared" si="47"/>
        <v>#VALUE!</v>
      </c>
      <c r="O172" s="260">
        <v>158</v>
      </c>
      <c r="P172" s="261" t="e">
        <f t="shared" si="53"/>
        <v>#VALUE!</v>
      </c>
      <c r="Q172" s="262" t="e">
        <f t="shared" si="40"/>
        <v>#VALUE!</v>
      </c>
      <c r="R172" s="260" t="e">
        <f t="shared" si="48"/>
        <v>#VALUE!</v>
      </c>
      <c r="S172" s="245" t="e">
        <f t="shared" si="49"/>
        <v>#VALUE!</v>
      </c>
      <c r="T172" s="263" t="e">
        <f t="shared" si="50"/>
        <v>#VALUE!</v>
      </c>
    </row>
    <row r="173" spans="1:20" ht="9.75" customHeight="1" x14ac:dyDescent="0.2">
      <c r="A173" s="259" t="e">
        <f t="shared" si="41"/>
        <v>#VALUE!</v>
      </c>
      <c r="B173" s="203" t="e">
        <f t="shared" si="51"/>
        <v>#VALUE!</v>
      </c>
      <c r="C173" s="203" t="e">
        <f t="shared" si="42"/>
        <v>#VALUE!</v>
      </c>
      <c r="D173" s="204" t="e">
        <f t="shared" si="39"/>
        <v>#VALUE!</v>
      </c>
      <c r="E173" s="204" t="e">
        <f t="shared" si="43"/>
        <v>#VALUE!</v>
      </c>
      <c r="F173" s="204" t="e">
        <f t="shared" si="44"/>
        <v>#VALUE!</v>
      </c>
      <c r="H173" s="205"/>
      <c r="K173" s="206" t="e">
        <f t="shared" si="45"/>
        <v>#VALUE!</v>
      </c>
      <c r="L173" s="206" t="e">
        <f t="shared" si="46"/>
        <v>#VALUE!</v>
      </c>
      <c r="M173" s="207" t="e">
        <f t="shared" si="47"/>
        <v>#VALUE!</v>
      </c>
      <c r="O173" s="260">
        <v>159</v>
      </c>
      <c r="P173" s="261" t="e">
        <f t="shared" si="53"/>
        <v>#VALUE!</v>
      </c>
      <c r="Q173" s="262" t="e">
        <f t="shared" si="40"/>
        <v>#VALUE!</v>
      </c>
      <c r="R173" s="260" t="e">
        <f t="shared" si="48"/>
        <v>#VALUE!</v>
      </c>
      <c r="S173" s="245" t="e">
        <f t="shared" si="49"/>
        <v>#VALUE!</v>
      </c>
      <c r="T173" s="263" t="e">
        <f t="shared" si="50"/>
        <v>#VALUE!</v>
      </c>
    </row>
    <row r="174" spans="1:20" ht="9.75" customHeight="1" x14ac:dyDescent="0.2">
      <c r="A174" s="259" t="e">
        <f t="shared" si="41"/>
        <v>#VALUE!</v>
      </c>
      <c r="B174" s="203" t="e">
        <f t="shared" si="51"/>
        <v>#VALUE!</v>
      </c>
      <c r="C174" s="203" t="e">
        <f t="shared" si="42"/>
        <v>#VALUE!</v>
      </c>
      <c r="D174" s="204" t="e">
        <f t="shared" si="39"/>
        <v>#VALUE!</v>
      </c>
      <c r="E174" s="204" t="e">
        <f t="shared" si="43"/>
        <v>#VALUE!</v>
      </c>
      <c r="F174" s="204" t="e">
        <f t="shared" si="44"/>
        <v>#VALUE!</v>
      </c>
      <c r="H174" s="205"/>
      <c r="K174" s="206" t="e">
        <f t="shared" si="45"/>
        <v>#VALUE!</v>
      </c>
      <c r="L174" s="206" t="e">
        <f t="shared" si="46"/>
        <v>#VALUE!</v>
      </c>
      <c r="M174" s="207" t="e">
        <f t="shared" si="47"/>
        <v>#VALUE!</v>
      </c>
      <c r="O174" s="260">
        <v>160</v>
      </c>
      <c r="P174" s="261" t="e">
        <f t="shared" si="53"/>
        <v>#VALUE!</v>
      </c>
      <c r="Q174" s="262" t="e">
        <f t="shared" si="40"/>
        <v>#VALUE!</v>
      </c>
      <c r="R174" s="260" t="e">
        <f t="shared" si="48"/>
        <v>#VALUE!</v>
      </c>
      <c r="S174" s="245" t="e">
        <f t="shared" si="49"/>
        <v>#VALUE!</v>
      </c>
      <c r="T174" s="263" t="e">
        <f t="shared" si="50"/>
        <v>#VALUE!</v>
      </c>
    </row>
    <row r="175" spans="1:20" ht="9.75" customHeight="1" x14ac:dyDescent="0.2">
      <c r="A175" s="259" t="e">
        <f t="shared" si="41"/>
        <v>#VALUE!</v>
      </c>
      <c r="B175" s="203" t="e">
        <f t="shared" si="51"/>
        <v>#VALUE!</v>
      </c>
      <c r="C175" s="203" t="e">
        <f t="shared" si="42"/>
        <v>#VALUE!</v>
      </c>
      <c r="D175" s="204" t="e">
        <f t="shared" si="39"/>
        <v>#VALUE!</v>
      </c>
      <c r="E175" s="204" t="e">
        <f t="shared" si="43"/>
        <v>#VALUE!</v>
      </c>
      <c r="F175" s="204" t="e">
        <f t="shared" si="44"/>
        <v>#VALUE!</v>
      </c>
      <c r="H175" s="205"/>
      <c r="K175" s="206" t="e">
        <f t="shared" si="45"/>
        <v>#VALUE!</v>
      </c>
      <c r="L175" s="206" t="e">
        <f t="shared" si="46"/>
        <v>#VALUE!</v>
      </c>
      <c r="M175" s="207" t="e">
        <f t="shared" si="47"/>
        <v>#VALUE!</v>
      </c>
      <c r="O175" s="260">
        <v>161</v>
      </c>
      <c r="P175" s="261" t="e">
        <f t="shared" si="53"/>
        <v>#VALUE!</v>
      </c>
      <c r="Q175" s="262" t="e">
        <f t="shared" si="40"/>
        <v>#VALUE!</v>
      </c>
      <c r="R175" s="260" t="e">
        <f t="shared" si="48"/>
        <v>#VALUE!</v>
      </c>
      <c r="S175" s="245" t="e">
        <f t="shared" si="49"/>
        <v>#VALUE!</v>
      </c>
      <c r="T175" s="263" t="e">
        <f t="shared" si="50"/>
        <v>#VALUE!</v>
      </c>
    </row>
    <row r="176" spans="1:20" ht="9.75" customHeight="1" x14ac:dyDescent="0.2">
      <c r="A176" s="259" t="e">
        <f t="shared" si="41"/>
        <v>#VALUE!</v>
      </c>
      <c r="B176" s="203" t="e">
        <f t="shared" si="51"/>
        <v>#VALUE!</v>
      </c>
      <c r="C176" s="203" t="e">
        <f t="shared" si="42"/>
        <v>#VALUE!</v>
      </c>
      <c r="D176" s="204" t="e">
        <f t="shared" si="39"/>
        <v>#VALUE!</v>
      </c>
      <c r="E176" s="204" t="e">
        <f t="shared" si="43"/>
        <v>#VALUE!</v>
      </c>
      <c r="F176" s="204" t="e">
        <f t="shared" si="44"/>
        <v>#VALUE!</v>
      </c>
      <c r="H176" s="205"/>
      <c r="K176" s="206" t="e">
        <f t="shared" si="45"/>
        <v>#VALUE!</v>
      </c>
      <c r="L176" s="206" t="e">
        <f t="shared" si="46"/>
        <v>#VALUE!</v>
      </c>
      <c r="M176" s="207" t="e">
        <f t="shared" si="47"/>
        <v>#VALUE!</v>
      </c>
      <c r="O176" s="260">
        <v>162</v>
      </c>
      <c r="P176" s="261" t="e">
        <f t="shared" si="53"/>
        <v>#VALUE!</v>
      </c>
      <c r="Q176" s="262" t="e">
        <f t="shared" si="40"/>
        <v>#VALUE!</v>
      </c>
      <c r="R176" s="260" t="e">
        <f t="shared" si="48"/>
        <v>#VALUE!</v>
      </c>
      <c r="S176" s="245" t="e">
        <f t="shared" si="49"/>
        <v>#VALUE!</v>
      </c>
      <c r="T176" s="263" t="e">
        <f t="shared" si="50"/>
        <v>#VALUE!</v>
      </c>
    </row>
    <row r="177" spans="1:20" ht="9.75" customHeight="1" x14ac:dyDescent="0.2">
      <c r="A177" s="259" t="e">
        <f t="shared" si="41"/>
        <v>#VALUE!</v>
      </c>
      <c r="B177" s="203" t="e">
        <f t="shared" si="51"/>
        <v>#VALUE!</v>
      </c>
      <c r="C177" s="203" t="e">
        <f t="shared" si="42"/>
        <v>#VALUE!</v>
      </c>
      <c r="D177" s="204" t="e">
        <f t="shared" si="39"/>
        <v>#VALUE!</v>
      </c>
      <c r="E177" s="204" t="e">
        <f t="shared" si="43"/>
        <v>#VALUE!</v>
      </c>
      <c r="F177" s="204" t="e">
        <f t="shared" si="44"/>
        <v>#VALUE!</v>
      </c>
      <c r="H177" s="205"/>
      <c r="K177" s="206" t="e">
        <f t="shared" si="45"/>
        <v>#VALUE!</v>
      </c>
      <c r="L177" s="206" t="e">
        <f t="shared" si="46"/>
        <v>#VALUE!</v>
      </c>
      <c r="M177" s="207" t="e">
        <f t="shared" si="47"/>
        <v>#VALUE!</v>
      </c>
      <c r="O177" s="260">
        <v>163</v>
      </c>
      <c r="P177" s="261" t="e">
        <f t="shared" si="53"/>
        <v>#VALUE!</v>
      </c>
      <c r="Q177" s="262" t="e">
        <f t="shared" si="40"/>
        <v>#VALUE!</v>
      </c>
      <c r="R177" s="260" t="e">
        <f t="shared" si="48"/>
        <v>#VALUE!</v>
      </c>
      <c r="S177" s="245" t="e">
        <f t="shared" si="49"/>
        <v>#VALUE!</v>
      </c>
      <c r="T177" s="263" t="e">
        <f t="shared" si="50"/>
        <v>#VALUE!</v>
      </c>
    </row>
    <row r="178" spans="1:20" ht="9.75" customHeight="1" x14ac:dyDescent="0.2">
      <c r="A178" s="259" t="e">
        <f t="shared" si="41"/>
        <v>#VALUE!</v>
      </c>
      <c r="B178" s="203" t="e">
        <f t="shared" si="51"/>
        <v>#VALUE!</v>
      </c>
      <c r="C178" s="203" t="e">
        <f t="shared" si="42"/>
        <v>#VALUE!</v>
      </c>
      <c r="D178" s="204" t="e">
        <f t="shared" si="39"/>
        <v>#VALUE!</v>
      </c>
      <c r="E178" s="204" t="e">
        <f t="shared" si="43"/>
        <v>#VALUE!</v>
      </c>
      <c r="F178" s="204" t="e">
        <f t="shared" si="44"/>
        <v>#VALUE!</v>
      </c>
      <c r="H178" s="205"/>
      <c r="K178" s="206" t="e">
        <f t="shared" si="45"/>
        <v>#VALUE!</v>
      </c>
      <c r="L178" s="206" t="e">
        <f t="shared" si="46"/>
        <v>#VALUE!</v>
      </c>
      <c r="M178" s="207" t="e">
        <f t="shared" si="47"/>
        <v>#VALUE!</v>
      </c>
      <c r="O178" s="260">
        <v>164</v>
      </c>
      <c r="P178" s="261" t="e">
        <f t="shared" si="53"/>
        <v>#VALUE!</v>
      </c>
      <c r="Q178" s="262" t="e">
        <f t="shared" si="40"/>
        <v>#VALUE!</v>
      </c>
      <c r="R178" s="260" t="e">
        <f t="shared" si="48"/>
        <v>#VALUE!</v>
      </c>
      <c r="S178" s="245" t="e">
        <f t="shared" si="49"/>
        <v>#VALUE!</v>
      </c>
      <c r="T178" s="263" t="e">
        <f t="shared" si="50"/>
        <v>#VALUE!</v>
      </c>
    </row>
    <row r="179" spans="1:20" ht="9.75" customHeight="1" x14ac:dyDescent="0.2">
      <c r="A179" s="259" t="e">
        <f t="shared" si="41"/>
        <v>#VALUE!</v>
      </c>
      <c r="B179" s="203" t="e">
        <f t="shared" si="51"/>
        <v>#VALUE!</v>
      </c>
      <c r="C179" s="203" t="e">
        <f t="shared" si="42"/>
        <v>#VALUE!</v>
      </c>
      <c r="D179" s="204" t="e">
        <f t="shared" si="39"/>
        <v>#VALUE!</v>
      </c>
      <c r="E179" s="204" t="e">
        <f t="shared" si="43"/>
        <v>#VALUE!</v>
      </c>
      <c r="F179" s="204" t="e">
        <f t="shared" si="44"/>
        <v>#VALUE!</v>
      </c>
      <c r="H179" s="205"/>
      <c r="K179" s="206" t="e">
        <f t="shared" si="45"/>
        <v>#VALUE!</v>
      </c>
      <c r="L179" s="206" t="e">
        <f t="shared" si="46"/>
        <v>#VALUE!</v>
      </c>
      <c r="M179" s="207" t="e">
        <f t="shared" si="47"/>
        <v>#VALUE!</v>
      </c>
      <c r="O179" s="260">
        <v>165</v>
      </c>
      <c r="P179" s="261" t="e">
        <f t="shared" si="53"/>
        <v>#VALUE!</v>
      </c>
      <c r="Q179" s="262" t="e">
        <f t="shared" si="40"/>
        <v>#VALUE!</v>
      </c>
      <c r="R179" s="260" t="e">
        <f t="shared" si="48"/>
        <v>#VALUE!</v>
      </c>
      <c r="S179" s="245" t="e">
        <f t="shared" si="49"/>
        <v>#VALUE!</v>
      </c>
      <c r="T179" s="263" t="e">
        <f t="shared" si="50"/>
        <v>#VALUE!</v>
      </c>
    </row>
    <row r="180" spans="1:20" ht="9.75" customHeight="1" x14ac:dyDescent="0.2">
      <c r="A180" s="259" t="e">
        <f t="shared" si="41"/>
        <v>#VALUE!</v>
      </c>
      <c r="B180" s="203" t="e">
        <f t="shared" si="51"/>
        <v>#VALUE!</v>
      </c>
      <c r="C180" s="203" t="e">
        <f t="shared" si="42"/>
        <v>#VALUE!</v>
      </c>
      <c r="D180" s="204" t="e">
        <f t="shared" si="39"/>
        <v>#VALUE!</v>
      </c>
      <c r="E180" s="204" t="e">
        <f t="shared" si="43"/>
        <v>#VALUE!</v>
      </c>
      <c r="F180" s="204" t="e">
        <f t="shared" si="44"/>
        <v>#VALUE!</v>
      </c>
      <c r="H180" s="205"/>
      <c r="K180" s="206" t="e">
        <f t="shared" si="45"/>
        <v>#VALUE!</v>
      </c>
      <c r="L180" s="206" t="e">
        <f t="shared" si="46"/>
        <v>#VALUE!</v>
      </c>
      <c r="M180" s="207" t="e">
        <f t="shared" si="47"/>
        <v>#VALUE!</v>
      </c>
      <c r="O180" s="260">
        <v>166</v>
      </c>
      <c r="P180" s="261" t="e">
        <f t="shared" si="53"/>
        <v>#VALUE!</v>
      </c>
      <c r="Q180" s="262" t="e">
        <f t="shared" si="40"/>
        <v>#VALUE!</v>
      </c>
      <c r="R180" s="260" t="e">
        <f t="shared" si="48"/>
        <v>#VALUE!</v>
      </c>
      <c r="S180" s="245" t="e">
        <f t="shared" si="49"/>
        <v>#VALUE!</v>
      </c>
      <c r="T180" s="263" t="e">
        <f t="shared" si="50"/>
        <v>#VALUE!</v>
      </c>
    </row>
    <row r="181" spans="1:20" ht="9.75" customHeight="1" x14ac:dyDescent="0.2">
      <c r="A181" s="259" t="e">
        <f t="shared" si="41"/>
        <v>#VALUE!</v>
      </c>
      <c r="B181" s="203" t="e">
        <f t="shared" si="51"/>
        <v>#VALUE!</v>
      </c>
      <c r="C181" s="203" t="e">
        <f t="shared" si="42"/>
        <v>#VALUE!</v>
      </c>
      <c r="D181" s="204" t="e">
        <f t="shared" si="39"/>
        <v>#VALUE!</v>
      </c>
      <c r="E181" s="204" t="e">
        <f t="shared" si="43"/>
        <v>#VALUE!</v>
      </c>
      <c r="F181" s="204" t="e">
        <f t="shared" si="44"/>
        <v>#VALUE!</v>
      </c>
      <c r="H181" s="205"/>
      <c r="K181" s="206" t="e">
        <f t="shared" si="45"/>
        <v>#VALUE!</v>
      </c>
      <c r="L181" s="206" t="e">
        <f t="shared" si="46"/>
        <v>#VALUE!</v>
      </c>
      <c r="M181" s="207" t="e">
        <f t="shared" si="47"/>
        <v>#VALUE!</v>
      </c>
      <c r="O181" s="260">
        <v>167</v>
      </c>
      <c r="P181" s="261" t="e">
        <f t="shared" si="53"/>
        <v>#VALUE!</v>
      </c>
      <c r="Q181" s="262" t="e">
        <f t="shared" si="40"/>
        <v>#VALUE!</v>
      </c>
      <c r="R181" s="260" t="e">
        <f t="shared" si="48"/>
        <v>#VALUE!</v>
      </c>
      <c r="S181" s="245" t="e">
        <f t="shared" si="49"/>
        <v>#VALUE!</v>
      </c>
      <c r="T181" s="263" t="e">
        <f t="shared" si="50"/>
        <v>#VALUE!</v>
      </c>
    </row>
    <row r="182" spans="1:20" ht="9.75" customHeight="1" x14ac:dyDescent="0.2">
      <c r="A182" s="259" t="e">
        <f t="shared" si="41"/>
        <v>#VALUE!</v>
      </c>
      <c r="B182" s="203" t="e">
        <f t="shared" si="51"/>
        <v>#VALUE!</v>
      </c>
      <c r="C182" s="203" t="e">
        <f t="shared" si="42"/>
        <v>#VALUE!</v>
      </c>
      <c r="D182" s="204" t="e">
        <f t="shared" si="39"/>
        <v>#VALUE!</v>
      </c>
      <c r="E182" s="204" t="e">
        <f t="shared" si="43"/>
        <v>#VALUE!</v>
      </c>
      <c r="F182" s="204" t="e">
        <f t="shared" si="44"/>
        <v>#VALUE!</v>
      </c>
      <c r="H182" s="205"/>
      <c r="K182" s="206" t="e">
        <f t="shared" si="45"/>
        <v>#VALUE!</v>
      </c>
      <c r="L182" s="206" t="e">
        <f t="shared" si="46"/>
        <v>#VALUE!</v>
      </c>
      <c r="M182" s="207" t="e">
        <f t="shared" si="47"/>
        <v>#VALUE!</v>
      </c>
      <c r="O182" s="260">
        <v>168</v>
      </c>
      <c r="P182" s="261" t="e">
        <f t="shared" si="53"/>
        <v>#VALUE!</v>
      </c>
      <c r="Q182" s="262" t="e">
        <f t="shared" si="40"/>
        <v>#VALUE!</v>
      </c>
      <c r="R182" s="260" t="e">
        <f t="shared" si="48"/>
        <v>#VALUE!</v>
      </c>
      <c r="S182" s="245" t="e">
        <f t="shared" si="49"/>
        <v>#VALUE!</v>
      </c>
      <c r="T182" s="263" t="e">
        <f t="shared" si="50"/>
        <v>#VALUE!</v>
      </c>
    </row>
    <row r="183" spans="1:20" ht="9.75" customHeight="1" x14ac:dyDescent="0.2">
      <c r="A183" s="259" t="e">
        <f t="shared" si="41"/>
        <v>#VALUE!</v>
      </c>
      <c r="B183" s="203" t="e">
        <f t="shared" si="51"/>
        <v>#VALUE!</v>
      </c>
      <c r="C183" s="203" t="e">
        <f t="shared" si="42"/>
        <v>#VALUE!</v>
      </c>
      <c r="D183" s="204" t="e">
        <f t="shared" si="39"/>
        <v>#VALUE!</v>
      </c>
      <c r="E183" s="204" t="e">
        <f t="shared" si="43"/>
        <v>#VALUE!</v>
      </c>
      <c r="F183" s="204" t="e">
        <f t="shared" si="44"/>
        <v>#VALUE!</v>
      </c>
      <c r="H183" s="205"/>
      <c r="K183" s="206" t="e">
        <f t="shared" si="45"/>
        <v>#VALUE!</v>
      </c>
      <c r="L183" s="206" t="e">
        <f t="shared" si="46"/>
        <v>#VALUE!</v>
      </c>
      <c r="M183" s="207" t="e">
        <f t="shared" si="47"/>
        <v>#VALUE!</v>
      </c>
      <c r="O183" s="260">
        <v>169</v>
      </c>
      <c r="P183" s="261" t="e">
        <f t="shared" si="53"/>
        <v>#VALUE!</v>
      </c>
      <c r="Q183" s="262" t="e">
        <f t="shared" si="40"/>
        <v>#VALUE!</v>
      </c>
      <c r="R183" s="260" t="e">
        <f t="shared" si="48"/>
        <v>#VALUE!</v>
      </c>
      <c r="S183" s="245" t="e">
        <f t="shared" si="49"/>
        <v>#VALUE!</v>
      </c>
      <c r="T183" s="263" t="e">
        <f t="shared" si="50"/>
        <v>#VALUE!</v>
      </c>
    </row>
    <row r="184" spans="1:20" ht="9.75" customHeight="1" x14ac:dyDescent="0.2">
      <c r="A184" s="259" t="e">
        <f t="shared" si="41"/>
        <v>#VALUE!</v>
      </c>
      <c r="B184" s="203" t="e">
        <f t="shared" si="51"/>
        <v>#VALUE!</v>
      </c>
      <c r="C184" s="203" t="e">
        <f t="shared" si="42"/>
        <v>#VALUE!</v>
      </c>
      <c r="D184" s="204" t="e">
        <f t="shared" si="39"/>
        <v>#VALUE!</v>
      </c>
      <c r="E184" s="204" t="e">
        <f t="shared" si="43"/>
        <v>#VALUE!</v>
      </c>
      <c r="F184" s="204" t="e">
        <f t="shared" si="44"/>
        <v>#VALUE!</v>
      </c>
      <c r="H184" s="205"/>
      <c r="K184" s="206" t="e">
        <f t="shared" si="45"/>
        <v>#VALUE!</v>
      </c>
      <c r="L184" s="206" t="e">
        <f t="shared" si="46"/>
        <v>#VALUE!</v>
      </c>
      <c r="M184" s="207" t="e">
        <f t="shared" si="47"/>
        <v>#VALUE!</v>
      </c>
      <c r="O184" s="260">
        <v>170</v>
      </c>
      <c r="P184" s="261" t="e">
        <f t="shared" si="53"/>
        <v>#VALUE!</v>
      </c>
      <c r="Q184" s="262" t="e">
        <f t="shared" si="40"/>
        <v>#VALUE!</v>
      </c>
      <c r="R184" s="260" t="e">
        <f t="shared" si="48"/>
        <v>#VALUE!</v>
      </c>
      <c r="S184" s="245" t="e">
        <f t="shared" si="49"/>
        <v>#VALUE!</v>
      </c>
      <c r="T184" s="263" t="e">
        <f t="shared" si="50"/>
        <v>#VALUE!</v>
      </c>
    </row>
    <row r="185" spans="1:20" ht="9.75" customHeight="1" x14ac:dyDescent="0.2">
      <c r="A185" s="259" t="e">
        <f t="shared" si="41"/>
        <v>#VALUE!</v>
      </c>
      <c r="B185" s="203" t="e">
        <f t="shared" si="51"/>
        <v>#VALUE!</v>
      </c>
      <c r="C185" s="203" t="e">
        <f t="shared" si="42"/>
        <v>#VALUE!</v>
      </c>
      <c r="D185" s="204" t="e">
        <f t="shared" si="39"/>
        <v>#VALUE!</v>
      </c>
      <c r="E185" s="204" t="e">
        <f t="shared" si="43"/>
        <v>#VALUE!</v>
      </c>
      <c r="F185" s="204" t="e">
        <f t="shared" si="44"/>
        <v>#VALUE!</v>
      </c>
      <c r="H185" s="205"/>
      <c r="K185" s="206" t="e">
        <f t="shared" si="45"/>
        <v>#VALUE!</v>
      </c>
      <c r="L185" s="206" t="e">
        <f t="shared" si="46"/>
        <v>#VALUE!</v>
      </c>
      <c r="M185" s="207" t="e">
        <f t="shared" si="47"/>
        <v>#VALUE!</v>
      </c>
      <c r="O185" s="260">
        <v>171</v>
      </c>
      <c r="P185" s="261" t="e">
        <f t="shared" si="53"/>
        <v>#VALUE!</v>
      </c>
      <c r="Q185" s="262" t="e">
        <f t="shared" si="40"/>
        <v>#VALUE!</v>
      </c>
      <c r="R185" s="260" t="e">
        <f t="shared" si="48"/>
        <v>#VALUE!</v>
      </c>
      <c r="S185" s="245" t="e">
        <f t="shared" si="49"/>
        <v>#VALUE!</v>
      </c>
      <c r="T185" s="263" t="e">
        <f t="shared" si="50"/>
        <v>#VALUE!</v>
      </c>
    </row>
    <row r="186" spans="1:20" ht="9.75" customHeight="1" x14ac:dyDescent="0.2">
      <c r="A186" s="259" t="e">
        <f t="shared" si="41"/>
        <v>#VALUE!</v>
      </c>
      <c r="B186" s="203" t="e">
        <f t="shared" si="51"/>
        <v>#VALUE!</v>
      </c>
      <c r="C186" s="203" t="e">
        <f t="shared" si="42"/>
        <v>#VALUE!</v>
      </c>
      <c r="D186" s="204" t="e">
        <f t="shared" si="39"/>
        <v>#VALUE!</v>
      </c>
      <c r="E186" s="204" t="e">
        <f t="shared" si="43"/>
        <v>#VALUE!</v>
      </c>
      <c r="F186" s="204" t="e">
        <f t="shared" si="44"/>
        <v>#VALUE!</v>
      </c>
      <c r="H186" s="205"/>
      <c r="K186" s="206" t="e">
        <f t="shared" si="45"/>
        <v>#VALUE!</v>
      </c>
      <c r="L186" s="206" t="e">
        <f t="shared" si="46"/>
        <v>#VALUE!</v>
      </c>
      <c r="M186" s="207" t="e">
        <f t="shared" si="47"/>
        <v>#VALUE!</v>
      </c>
      <c r="O186" s="260">
        <v>172</v>
      </c>
      <c r="P186" s="261" t="e">
        <f t="shared" si="53"/>
        <v>#VALUE!</v>
      </c>
      <c r="Q186" s="262" t="e">
        <f t="shared" si="40"/>
        <v>#VALUE!</v>
      </c>
      <c r="R186" s="260" t="e">
        <f t="shared" si="48"/>
        <v>#VALUE!</v>
      </c>
      <c r="S186" s="245" t="e">
        <f t="shared" si="49"/>
        <v>#VALUE!</v>
      </c>
      <c r="T186" s="263" t="e">
        <f t="shared" si="50"/>
        <v>#VALUE!</v>
      </c>
    </row>
    <row r="187" spans="1:20" ht="9.75" customHeight="1" x14ac:dyDescent="0.2">
      <c r="A187" s="259" t="e">
        <f t="shared" si="41"/>
        <v>#VALUE!</v>
      </c>
      <c r="B187" s="203" t="e">
        <f t="shared" si="51"/>
        <v>#VALUE!</v>
      </c>
      <c r="C187" s="203" t="e">
        <f t="shared" si="42"/>
        <v>#VALUE!</v>
      </c>
      <c r="D187" s="204" t="e">
        <f t="shared" si="39"/>
        <v>#VALUE!</v>
      </c>
      <c r="E187" s="204" t="e">
        <f t="shared" si="43"/>
        <v>#VALUE!</v>
      </c>
      <c r="F187" s="204" t="e">
        <f t="shared" si="44"/>
        <v>#VALUE!</v>
      </c>
      <c r="H187" s="205"/>
      <c r="K187" s="206" t="e">
        <f t="shared" si="45"/>
        <v>#VALUE!</v>
      </c>
      <c r="L187" s="206" t="e">
        <f t="shared" si="46"/>
        <v>#VALUE!</v>
      </c>
      <c r="M187" s="207" t="e">
        <f t="shared" si="47"/>
        <v>#VALUE!</v>
      </c>
      <c r="O187" s="260">
        <v>173</v>
      </c>
      <c r="P187" s="261" t="e">
        <f t="shared" si="53"/>
        <v>#VALUE!</v>
      </c>
      <c r="Q187" s="262" t="e">
        <f t="shared" si="40"/>
        <v>#VALUE!</v>
      </c>
      <c r="R187" s="260" t="e">
        <f t="shared" si="48"/>
        <v>#VALUE!</v>
      </c>
      <c r="S187" s="245" t="e">
        <f t="shared" si="49"/>
        <v>#VALUE!</v>
      </c>
      <c r="T187" s="263" t="e">
        <f t="shared" si="50"/>
        <v>#VALUE!</v>
      </c>
    </row>
    <row r="188" spans="1:20" ht="9.75" customHeight="1" x14ac:dyDescent="0.2">
      <c r="A188" s="259" t="e">
        <f t="shared" si="41"/>
        <v>#VALUE!</v>
      </c>
      <c r="B188" s="203" t="e">
        <f t="shared" si="51"/>
        <v>#VALUE!</v>
      </c>
      <c r="C188" s="203" t="e">
        <f t="shared" si="42"/>
        <v>#VALUE!</v>
      </c>
      <c r="D188" s="204" t="e">
        <f t="shared" si="39"/>
        <v>#VALUE!</v>
      </c>
      <c r="E188" s="204" t="e">
        <f t="shared" si="43"/>
        <v>#VALUE!</v>
      </c>
      <c r="F188" s="204" t="e">
        <f t="shared" si="44"/>
        <v>#VALUE!</v>
      </c>
      <c r="H188" s="205"/>
      <c r="K188" s="206" t="e">
        <f t="shared" si="45"/>
        <v>#VALUE!</v>
      </c>
      <c r="L188" s="206" t="e">
        <f t="shared" si="46"/>
        <v>#VALUE!</v>
      </c>
      <c r="M188" s="207" t="e">
        <f t="shared" si="47"/>
        <v>#VALUE!</v>
      </c>
      <c r="O188" s="260">
        <v>174</v>
      </c>
      <c r="P188" s="261" t="e">
        <f t="shared" si="53"/>
        <v>#VALUE!</v>
      </c>
      <c r="Q188" s="262" t="e">
        <f t="shared" si="40"/>
        <v>#VALUE!</v>
      </c>
      <c r="R188" s="260" t="e">
        <f t="shared" si="48"/>
        <v>#VALUE!</v>
      </c>
      <c r="S188" s="245" t="e">
        <f t="shared" si="49"/>
        <v>#VALUE!</v>
      </c>
      <c r="T188" s="263" t="e">
        <f t="shared" si="50"/>
        <v>#VALUE!</v>
      </c>
    </row>
    <row r="189" spans="1:20" ht="9.75" customHeight="1" x14ac:dyDescent="0.2">
      <c r="A189" s="259" t="e">
        <f t="shared" si="41"/>
        <v>#VALUE!</v>
      </c>
      <c r="B189" s="203" t="e">
        <f t="shared" si="51"/>
        <v>#VALUE!</v>
      </c>
      <c r="C189" s="203" t="e">
        <f t="shared" si="42"/>
        <v>#VALUE!</v>
      </c>
      <c r="D189" s="204" t="e">
        <f t="shared" si="39"/>
        <v>#VALUE!</v>
      </c>
      <c r="E189" s="204" t="e">
        <f t="shared" si="43"/>
        <v>#VALUE!</v>
      </c>
      <c r="F189" s="204" t="e">
        <f t="shared" si="44"/>
        <v>#VALUE!</v>
      </c>
      <c r="H189" s="205"/>
      <c r="K189" s="206" t="e">
        <f t="shared" si="45"/>
        <v>#VALUE!</v>
      </c>
      <c r="L189" s="206" t="e">
        <f t="shared" si="46"/>
        <v>#VALUE!</v>
      </c>
      <c r="M189" s="207" t="e">
        <f t="shared" si="47"/>
        <v>#VALUE!</v>
      </c>
      <c r="O189" s="260">
        <v>175</v>
      </c>
      <c r="P189" s="261" t="e">
        <f t="shared" si="53"/>
        <v>#VALUE!</v>
      </c>
      <c r="Q189" s="262" t="e">
        <f t="shared" si="40"/>
        <v>#VALUE!</v>
      </c>
      <c r="R189" s="260" t="e">
        <f t="shared" si="48"/>
        <v>#VALUE!</v>
      </c>
      <c r="S189" s="245" t="e">
        <f t="shared" si="49"/>
        <v>#VALUE!</v>
      </c>
      <c r="T189" s="263" t="e">
        <f t="shared" si="50"/>
        <v>#VALUE!</v>
      </c>
    </row>
    <row r="190" spans="1:20" ht="9.75" customHeight="1" x14ac:dyDescent="0.2">
      <c r="A190" s="259" t="e">
        <f t="shared" si="41"/>
        <v>#VALUE!</v>
      </c>
      <c r="B190" s="203" t="e">
        <f t="shared" si="51"/>
        <v>#VALUE!</v>
      </c>
      <c r="C190" s="203" t="e">
        <f t="shared" si="42"/>
        <v>#VALUE!</v>
      </c>
      <c r="D190" s="204" t="e">
        <f t="shared" si="39"/>
        <v>#VALUE!</v>
      </c>
      <c r="E190" s="204" t="e">
        <f t="shared" si="43"/>
        <v>#VALUE!</v>
      </c>
      <c r="F190" s="204" t="e">
        <f t="shared" si="44"/>
        <v>#VALUE!</v>
      </c>
      <c r="H190" s="205"/>
      <c r="K190" s="206" t="e">
        <f t="shared" si="45"/>
        <v>#VALUE!</v>
      </c>
      <c r="L190" s="206" t="e">
        <f t="shared" si="46"/>
        <v>#VALUE!</v>
      </c>
      <c r="M190" s="207" t="e">
        <f t="shared" si="47"/>
        <v>#VALUE!</v>
      </c>
      <c r="O190" s="260">
        <v>176</v>
      </c>
      <c r="P190" s="261" t="e">
        <f t="shared" si="53"/>
        <v>#VALUE!</v>
      </c>
      <c r="Q190" s="262" t="e">
        <f t="shared" si="40"/>
        <v>#VALUE!</v>
      </c>
      <c r="R190" s="260" t="e">
        <f t="shared" si="48"/>
        <v>#VALUE!</v>
      </c>
      <c r="S190" s="245" t="e">
        <f t="shared" si="49"/>
        <v>#VALUE!</v>
      </c>
      <c r="T190" s="263" t="e">
        <f t="shared" si="50"/>
        <v>#VALUE!</v>
      </c>
    </row>
    <row r="191" spans="1:20" ht="9.75" customHeight="1" x14ac:dyDescent="0.2">
      <c r="A191" s="259" t="e">
        <f t="shared" si="41"/>
        <v>#VALUE!</v>
      </c>
      <c r="B191" s="203" t="e">
        <f t="shared" si="51"/>
        <v>#VALUE!</v>
      </c>
      <c r="C191" s="203" t="e">
        <f t="shared" si="42"/>
        <v>#VALUE!</v>
      </c>
      <c r="D191" s="204" t="e">
        <f t="shared" si="39"/>
        <v>#VALUE!</v>
      </c>
      <c r="E191" s="204" t="e">
        <f t="shared" si="43"/>
        <v>#VALUE!</v>
      </c>
      <c r="F191" s="204" t="e">
        <f t="shared" si="44"/>
        <v>#VALUE!</v>
      </c>
      <c r="H191" s="205"/>
      <c r="K191" s="206" t="e">
        <f t="shared" si="45"/>
        <v>#VALUE!</v>
      </c>
      <c r="L191" s="206" t="e">
        <f t="shared" si="46"/>
        <v>#VALUE!</v>
      </c>
      <c r="M191" s="207" t="e">
        <f t="shared" si="47"/>
        <v>#VALUE!</v>
      </c>
      <c r="O191" s="260">
        <v>177</v>
      </c>
      <c r="P191" s="261" t="e">
        <f t="shared" si="53"/>
        <v>#VALUE!</v>
      </c>
      <c r="Q191" s="262" t="e">
        <f t="shared" si="40"/>
        <v>#VALUE!</v>
      </c>
      <c r="R191" s="260" t="e">
        <f t="shared" si="48"/>
        <v>#VALUE!</v>
      </c>
      <c r="S191" s="245" t="e">
        <f t="shared" si="49"/>
        <v>#VALUE!</v>
      </c>
      <c r="T191" s="263" t="e">
        <f t="shared" si="50"/>
        <v>#VALUE!</v>
      </c>
    </row>
    <row r="192" spans="1:20" ht="9.75" customHeight="1" x14ac:dyDescent="0.2">
      <c r="A192" s="259" t="e">
        <f t="shared" si="41"/>
        <v>#VALUE!</v>
      </c>
      <c r="B192" s="203" t="e">
        <f t="shared" si="51"/>
        <v>#VALUE!</v>
      </c>
      <c r="C192" s="203" t="e">
        <f t="shared" si="42"/>
        <v>#VALUE!</v>
      </c>
      <c r="D192" s="204" t="e">
        <f t="shared" si="39"/>
        <v>#VALUE!</v>
      </c>
      <c r="E192" s="204" t="e">
        <f t="shared" si="43"/>
        <v>#VALUE!</v>
      </c>
      <c r="F192" s="204" t="e">
        <f t="shared" si="44"/>
        <v>#VALUE!</v>
      </c>
      <c r="H192" s="205"/>
      <c r="K192" s="206" t="e">
        <f t="shared" si="45"/>
        <v>#VALUE!</v>
      </c>
      <c r="L192" s="206" t="e">
        <f t="shared" si="46"/>
        <v>#VALUE!</v>
      </c>
      <c r="M192" s="207" t="e">
        <f t="shared" si="47"/>
        <v>#VALUE!</v>
      </c>
      <c r="O192" s="260">
        <v>178</v>
      </c>
      <c r="P192" s="261" t="e">
        <f t="shared" si="53"/>
        <v>#VALUE!</v>
      </c>
      <c r="Q192" s="262" t="e">
        <f t="shared" si="40"/>
        <v>#VALUE!</v>
      </c>
      <c r="R192" s="260" t="e">
        <f t="shared" si="48"/>
        <v>#VALUE!</v>
      </c>
      <c r="S192" s="245" t="e">
        <f t="shared" si="49"/>
        <v>#VALUE!</v>
      </c>
      <c r="T192" s="263" t="e">
        <f t="shared" si="50"/>
        <v>#VALUE!</v>
      </c>
    </row>
    <row r="193" spans="1:20" ht="9.75" customHeight="1" x14ac:dyDescent="0.2">
      <c r="A193" s="259" t="e">
        <f t="shared" si="41"/>
        <v>#VALUE!</v>
      </c>
      <c r="B193" s="203" t="e">
        <f t="shared" si="51"/>
        <v>#VALUE!</v>
      </c>
      <c r="C193" s="203" t="e">
        <f t="shared" si="42"/>
        <v>#VALUE!</v>
      </c>
      <c r="D193" s="204" t="e">
        <f t="shared" si="39"/>
        <v>#VALUE!</v>
      </c>
      <c r="E193" s="204" t="e">
        <f t="shared" si="43"/>
        <v>#VALUE!</v>
      </c>
      <c r="F193" s="204" t="e">
        <f t="shared" si="44"/>
        <v>#VALUE!</v>
      </c>
      <c r="H193" s="205"/>
      <c r="K193" s="206" t="e">
        <f t="shared" si="45"/>
        <v>#VALUE!</v>
      </c>
      <c r="L193" s="206" t="e">
        <f t="shared" si="46"/>
        <v>#VALUE!</v>
      </c>
      <c r="M193" s="207" t="e">
        <f t="shared" si="47"/>
        <v>#VALUE!</v>
      </c>
      <c r="O193" s="260">
        <v>179</v>
      </c>
      <c r="P193" s="261" t="e">
        <f t="shared" si="53"/>
        <v>#VALUE!</v>
      </c>
      <c r="Q193" s="262" t="e">
        <f t="shared" si="40"/>
        <v>#VALUE!</v>
      </c>
      <c r="R193" s="260" t="e">
        <f t="shared" si="48"/>
        <v>#VALUE!</v>
      </c>
      <c r="S193" s="245" t="e">
        <f t="shared" si="49"/>
        <v>#VALUE!</v>
      </c>
      <c r="T193" s="263" t="e">
        <f t="shared" si="50"/>
        <v>#VALUE!</v>
      </c>
    </row>
    <row r="194" spans="1:20" ht="9.75" customHeight="1" x14ac:dyDescent="0.2">
      <c r="A194" s="259" t="e">
        <f t="shared" si="41"/>
        <v>#VALUE!</v>
      </c>
      <c r="B194" s="203" t="e">
        <f t="shared" si="51"/>
        <v>#VALUE!</v>
      </c>
      <c r="C194" s="203" t="e">
        <f t="shared" si="42"/>
        <v>#VALUE!</v>
      </c>
      <c r="D194" s="204" t="e">
        <f t="shared" si="39"/>
        <v>#VALUE!</v>
      </c>
      <c r="E194" s="204" t="e">
        <f t="shared" si="43"/>
        <v>#VALUE!</v>
      </c>
      <c r="F194" s="204" t="e">
        <f t="shared" si="44"/>
        <v>#VALUE!</v>
      </c>
      <c r="H194" s="205"/>
      <c r="K194" s="206" t="e">
        <f t="shared" si="45"/>
        <v>#VALUE!</v>
      </c>
      <c r="L194" s="206" t="e">
        <f t="shared" si="46"/>
        <v>#VALUE!</v>
      </c>
      <c r="M194" s="207" t="e">
        <f t="shared" si="47"/>
        <v>#VALUE!</v>
      </c>
      <c r="O194" s="260">
        <v>180</v>
      </c>
      <c r="P194" s="261" t="e">
        <f t="shared" si="53"/>
        <v>#VALUE!</v>
      </c>
      <c r="Q194" s="262" t="e">
        <f t="shared" si="40"/>
        <v>#VALUE!</v>
      </c>
      <c r="R194" s="260" t="e">
        <f t="shared" si="48"/>
        <v>#VALUE!</v>
      </c>
      <c r="S194" s="245" t="e">
        <f t="shared" si="49"/>
        <v>#VALUE!</v>
      </c>
      <c r="T194" s="263" t="e">
        <f t="shared" si="50"/>
        <v>#VALUE!</v>
      </c>
    </row>
    <row r="195" spans="1:20" ht="9.75" customHeight="1" x14ac:dyDescent="0.2">
      <c r="A195" s="259" t="e">
        <f t="shared" si="41"/>
        <v>#VALUE!</v>
      </c>
      <c r="B195" s="203" t="e">
        <f t="shared" si="51"/>
        <v>#VALUE!</v>
      </c>
      <c r="C195" s="203" t="e">
        <f t="shared" si="42"/>
        <v>#VALUE!</v>
      </c>
      <c r="D195" s="204" t="e">
        <f t="shared" si="39"/>
        <v>#VALUE!</v>
      </c>
      <c r="E195" s="204" t="e">
        <f t="shared" si="43"/>
        <v>#VALUE!</v>
      </c>
      <c r="F195" s="204" t="e">
        <f t="shared" si="44"/>
        <v>#VALUE!</v>
      </c>
      <c r="H195" s="205"/>
      <c r="K195" s="206" t="e">
        <f t="shared" si="45"/>
        <v>#VALUE!</v>
      </c>
      <c r="L195" s="206" t="e">
        <f t="shared" si="46"/>
        <v>#VALUE!</v>
      </c>
      <c r="M195" s="207" t="e">
        <f t="shared" si="47"/>
        <v>#VALUE!</v>
      </c>
      <c r="O195" s="260">
        <v>181</v>
      </c>
      <c r="P195" s="261" t="e">
        <f t="shared" si="53"/>
        <v>#VALUE!</v>
      </c>
      <c r="Q195" s="262" t="e">
        <f t="shared" si="40"/>
        <v>#VALUE!</v>
      </c>
      <c r="R195" s="260" t="e">
        <f t="shared" si="48"/>
        <v>#VALUE!</v>
      </c>
      <c r="S195" s="245" t="e">
        <f t="shared" si="49"/>
        <v>#VALUE!</v>
      </c>
      <c r="T195" s="263" t="e">
        <f t="shared" si="50"/>
        <v>#VALUE!</v>
      </c>
    </row>
    <row r="196" spans="1:20" ht="9.75" customHeight="1" x14ac:dyDescent="0.2">
      <c r="A196" s="259" t="e">
        <f t="shared" si="41"/>
        <v>#VALUE!</v>
      </c>
      <c r="B196" s="203" t="e">
        <f t="shared" si="51"/>
        <v>#VALUE!</v>
      </c>
      <c r="C196" s="203" t="e">
        <f t="shared" si="42"/>
        <v>#VALUE!</v>
      </c>
      <c r="D196" s="204" t="e">
        <f t="shared" si="39"/>
        <v>#VALUE!</v>
      </c>
      <c r="E196" s="204" t="e">
        <f t="shared" si="43"/>
        <v>#VALUE!</v>
      </c>
      <c r="F196" s="204" t="e">
        <f t="shared" si="44"/>
        <v>#VALUE!</v>
      </c>
      <c r="H196" s="205"/>
      <c r="K196" s="206" t="e">
        <f t="shared" si="45"/>
        <v>#VALUE!</v>
      </c>
      <c r="L196" s="206" t="e">
        <f t="shared" si="46"/>
        <v>#VALUE!</v>
      </c>
      <c r="M196" s="207" t="e">
        <f t="shared" si="47"/>
        <v>#VALUE!</v>
      </c>
      <c r="O196" s="260">
        <v>182</v>
      </c>
      <c r="P196" s="261" t="e">
        <f t="shared" si="53"/>
        <v>#VALUE!</v>
      </c>
      <c r="Q196" s="262" t="e">
        <f t="shared" si="40"/>
        <v>#VALUE!</v>
      </c>
      <c r="R196" s="260" t="e">
        <f t="shared" si="48"/>
        <v>#VALUE!</v>
      </c>
      <c r="S196" s="245" t="e">
        <f t="shared" si="49"/>
        <v>#VALUE!</v>
      </c>
      <c r="T196" s="263" t="e">
        <f t="shared" si="50"/>
        <v>#VALUE!</v>
      </c>
    </row>
    <row r="197" spans="1:20" ht="9.75" customHeight="1" x14ac:dyDescent="0.2">
      <c r="A197" s="259" t="e">
        <f t="shared" si="41"/>
        <v>#VALUE!</v>
      </c>
      <c r="B197" s="203" t="e">
        <f t="shared" si="51"/>
        <v>#VALUE!</v>
      </c>
      <c r="C197" s="203" t="e">
        <f t="shared" si="42"/>
        <v>#VALUE!</v>
      </c>
      <c r="D197" s="204" t="e">
        <f t="shared" si="39"/>
        <v>#VALUE!</v>
      </c>
      <c r="E197" s="204" t="e">
        <f t="shared" si="43"/>
        <v>#VALUE!</v>
      </c>
      <c r="F197" s="204" t="e">
        <f t="shared" si="44"/>
        <v>#VALUE!</v>
      </c>
      <c r="H197" s="205"/>
      <c r="K197" s="206" t="e">
        <f t="shared" si="45"/>
        <v>#VALUE!</v>
      </c>
      <c r="L197" s="206" t="e">
        <f t="shared" si="46"/>
        <v>#VALUE!</v>
      </c>
      <c r="M197" s="207" t="e">
        <f t="shared" si="47"/>
        <v>#VALUE!</v>
      </c>
      <c r="O197" s="260">
        <v>183</v>
      </c>
      <c r="P197" s="261" t="e">
        <f t="shared" si="53"/>
        <v>#VALUE!</v>
      </c>
      <c r="Q197" s="262" t="e">
        <f t="shared" si="40"/>
        <v>#VALUE!</v>
      </c>
      <c r="R197" s="260" t="e">
        <f t="shared" si="48"/>
        <v>#VALUE!</v>
      </c>
      <c r="S197" s="245" t="e">
        <f t="shared" si="49"/>
        <v>#VALUE!</v>
      </c>
      <c r="T197" s="263" t="e">
        <f t="shared" si="50"/>
        <v>#VALUE!</v>
      </c>
    </row>
    <row r="198" spans="1:20" ht="9.75" customHeight="1" x14ac:dyDescent="0.2">
      <c r="A198" s="259" t="e">
        <f t="shared" si="41"/>
        <v>#VALUE!</v>
      </c>
      <c r="B198" s="203" t="e">
        <f t="shared" si="51"/>
        <v>#VALUE!</v>
      </c>
      <c r="C198" s="203" t="e">
        <f t="shared" si="42"/>
        <v>#VALUE!</v>
      </c>
      <c r="D198" s="204" t="e">
        <f t="shared" si="39"/>
        <v>#VALUE!</v>
      </c>
      <c r="E198" s="204" t="e">
        <f t="shared" si="43"/>
        <v>#VALUE!</v>
      </c>
      <c r="F198" s="204" t="e">
        <f t="shared" si="44"/>
        <v>#VALUE!</v>
      </c>
      <c r="H198" s="205"/>
      <c r="K198" s="206" t="e">
        <f t="shared" si="45"/>
        <v>#VALUE!</v>
      </c>
      <c r="L198" s="206" t="e">
        <f t="shared" si="46"/>
        <v>#VALUE!</v>
      </c>
      <c r="M198" s="207" t="e">
        <f t="shared" si="47"/>
        <v>#VALUE!</v>
      </c>
      <c r="O198" s="260">
        <v>184</v>
      </c>
      <c r="P198" s="261" t="e">
        <f t="shared" si="53"/>
        <v>#VALUE!</v>
      </c>
      <c r="Q198" s="262" t="e">
        <f t="shared" si="40"/>
        <v>#VALUE!</v>
      </c>
      <c r="R198" s="260" t="e">
        <f t="shared" si="48"/>
        <v>#VALUE!</v>
      </c>
      <c r="S198" s="245" t="e">
        <f t="shared" si="49"/>
        <v>#VALUE!</v>
      </c>
      <c r="T198" s="263" t="e">
        <f t="shared" si="50"/>
        <v>#VALUE!</v>
      </c>
    </row>
    <row r="199" spans="1:20" ht="9.75" customHeight="1" x14ac:dyDescent="0.2">
      <c r="A199" s="259" t="e">
        <f t="shared" si="41"/>
        <v>#VALUE!</v>
      </c>
      <c r="B199" s="203" t="e">
        <f t="shared" si="51"/>
        <v>#VALUE!</v>
      </c>
      <c r="C199" s="203" t="e">
        <f t="shared" si="42"/>
        <v>#VALUE!</v>
      </c>
      <c r="D199" s="204" t="e">
        <f t="shared" si="39"/>
        <v>#VALUE!</v>
      </c>
      <c r="E199" s="204" t="e">
        <f t="shared" si="43"/>
        <v>#VALUE!</v>
      </c>
      <c r="F199" s="204" t="e">
        <f t="shared" si="44"/>
        <v>#VALUE!</v>
      </c>
      <c r="H199" s="205"/>
      <c r="K199" s="206" t="e">
        <f t="shared" si="45"/>
        <v>#VALUE!</v>
      </c>
      <c r="L199" s="206" t="e">
        <f t="shared" si="46"/>
        <v>#VALUE!</v>
      </c>
      <c r="M199" s="207" t="e">
        <f t="shared" si="47"/>
        <v>#VALUE!</v>
      </c>
      <c r="O199" s="260">
        <v>185</v>
      </c>
      <c r="P199" s="261" t="e">
        <f t="shared" si="53"/>
        <v>#VALUE!</v>
      </c>
      <c r="Q199" s="262" t="e">
        <f t="shared" si="40"/>
        <v>#VALUE!</v>
      </c>
      <c r="R199" s="260" t="e">
        <f t="shared" si="48"/>
        <v>#VALUE!</v>
      </c>
      <c r="S199" s="245" t="e">
        <f t="shared" si="49"/>
        <v>#VALUE!</v>
      </c>
      <c r="T199" s="263" t="e">
        <f t="shared" si="50"/>
        <v>#VALUE!</v>
      </c>
    </row>
    <row r="200" spans="1:20" ht="9.75" customHeight="1" x14ac:dyDescent="0.2">
      <c r="A200" s="259" t="e">
        <f t="shared" si="41"/>
        <v>#VALUE!</v>
      </c>
      <c r="B200" s="203" t="e">
        <f t="shared" si="51"/>
        <v>#VALUE!</v>
      </c>
      <c r="C200" s="203" t="e">
        <f t="shared" si="42"/>
        <v>#VALUE!</v>
      </c>
      <c r="D200" s="204" t="e">
        <f t="shared" si="39"/>
        <v>#VALUE!</v>
      </c>
      <c r="E200" s="204" t="e">
        <f t="shared" si="43"/>
        <v>#VALUE!</v>
      </c>
      <c r="F200" s="204" t="e">
        <f t="shared" si="44"/>
        <v>#VALUE!</v>
      </c>
      <c r="H200" s="205"/>
      <c r="K200" s="206" t="e">
        <f t="shared" si="45"/>
        <v>#VALUE!</v>
      </c>
      <c r="L200" s="206" t="e">
        <f t="shared" si="46"/>
        <v>#VALUE!</v>
      </c>
      <c r="M200" s="207" t="e">
        <f t="shared" si="47"/>
        <v>#VALUE!</v>
      </c>
      <c r="O200" s="260">
        <v>186</v>
      </c>
      <c r="P200" s="261" t="e">
        <f t="shared" si="53"/>
        <v>#VALUE!</v>
      </c>
      <c r="Q200" s="262" t="e">
        <f t="shared" si="40"/>
        <v>#VALUE!</v>
      </c>
      <c r="R200" s="260" t="e">
        <f t="shared" si="48"/>
        <v>#VALUE!</v>
      </c>
      <c r="S200" s="245" t="e">
        <f t="shared" si="49"/>
        <v>#VALUE!</v>
      </c>
      <c r="T200" s="263" t="e">
        <f t="shared" si="50"/>
        <v>#VALUE!</v>
      </c>
    </row>
    <row r="201" spans="1:20" ht="9.75" customHeight="1" x14ac:dyDescent="0.2">
      <c r="A201" s="259" t="e">
        <f t="shared" si="41"/>
        <v>#VALUE!</v>
      </c>
      <c r="B201" s="203" t="e">
        <f t="shared" si="51"/>
        <v>#VALUE!</v>
      </c>
      <c r="C201" s="203" t="e">
        <f t="shared" si="42"/>
        <v>#VALUE!</v>
      </c>
      <c r="D201" s="204" t="e">
        <f t="shared" si="39"/>
        <v>#VALUE!</v>
      </c>
      <c r="E201" s="204" t="e">
        <f t="shared" si="43"/>
        <v>#VALUE!</v>
      </c>
      <c r="F201" s="204" t="e">
        <f t="shared" si="44"/>
        <v>#VALUE!</v>
      </c>
      <c r="H201" s="205"/>
      <c r="K201" s="206" t="e">
        <f t="shared" si="45"/>
        <v>#VALUE!</v>
      </c>
      <c r="L201" s="206" t="e">
        <f t="shared" si="46"/>
        <v>#VALUE!</v>
      </c>
      <c r="M201" s="207" t="e">
        <f t="shared" si="47"/>
        <v>#VALUE!</v>
      </c>
      <c r="O201" s="260">
        <v>187</v>
      </c>
      <c r="P201" s="261" t="e">
        <f t="shared" si="53"/>
        <v>#VALUE!</v>
      </c>
      <c r="Q201" s="262" t="e">
        <f t="shared" si="40"/>
        <v>#VALUE!</v>
      </c>
      <c r="R201" s="260" t="e">
        <f t="shared" si="48"/>
        <v>#VALUE!</v>
      </c>
      <c r="S201" s="245" t="e">
        <f t="shared" si="49"/>
        <v>#VALUE!</v>
      </c>
      <c r="T201" s="263" t="e">
        <f t="shared" si="50"/>
        <v>#VALUE!</v>
      </c>
    </row>
    <row r="202" spans="1:20" ht="9.75" customHeight="1" x14ac:dyDescent="0.2">
      <c r="A202" s="259" t="e">
        <f t="shared" si="41"/>
        <v>#VALUE!</v>
      </c>
      <c r="B202" s="203" t="e">
        <f t="shared" si="51"/>
        <v>#VALUE!</v>
      </c>
      <c r="C202" s="203" t="e">
        <f t="shared" si="42"/>
        <v>#VALUE!</v>
      </c>
      <c r="D202" s="204" t="e">
        <f t="shared" si="39"/>
        <v>#VALUE!</v>
      </c>
      <c r="E202" s="204" t="e">
        <f t="shared" si="43"/>
        <v>#VALUE!</v>
      </c>
      <c r="F202" s="204" t="e">
        <f t="shared" si="44"/>
        <v>#VALUE!</v>
      </c>
      <c r="H202" s="205"/>
      <c r="K202" s="206" t="e">
        <f t="shared" si="45"/>
        <v>#VALUE!</v>
      </c>
      <c r="L202" s="206" t="e">
        <f t="shared" si="46"/>
        <v>#VALUE!</v>
      </c>
      <c r="M202" s="207" t="e">
        <f t="shared" si="47"/>
        <v>#VALUE!</v>
      </c>
      <c r="O202" s="260">
        <v>188</v>
      </c>
      <c r="P202" s="261" t="e">
        <f t="shared" si="53"/>
        <v>#VALUE!</v>
      </c>
      <c r="Q202" s="262" t="e">
        <f t="shared" si="40"/>
        <v>#VALUE!</v>
      </c>
      <c r="R202" s="260" t="e">
        <f t="shared" si="48"/>
        <v>#VALUE!</v>
      </c>
      <c r="S202" s="245" t="e">
        <f t="shared" si="49"/>
        <v>#VALUE!</v>
      </c>
      <c r="T202" s="263" t="e">
        <f t="shared" si="50"/>
        <v>#VALUE!</v>
      </c>
    </row>
    <row r="203" spans="1:20" ht="9.75" customHeight="1" x14ac:dyDescent="0.2">
      <c r="A203" s="259" t="e">
        <f t="shared" si="41"/>
        <v>#VALUE!</v>
      </c>
      <c r="B203" s="203" t="e">
        <f t="shared" si="51"/>
        <v>#VALUE!</v>
      </c>
      <c r="C203" s="203" t="e">
        <f t="shared" si="42"/>
        <v>#VALUE!</v>
      </c>
      <c r="D203" s="204" t="e">
        <f t="shared" si="39"/>
        <v>#VALUE!</v>
      </c>
      <c r="E203" s="204" t="e">
        <f t="shared" si="43"/>
        <v>#VALUE!</v>
      </c>
      <c r="F203" s="204" t="e">
        <f t="shared" si="44"/>
        <v>#VALUE!</v>
      </c>
      <c r="H203" s="205"/>
      <c r="K203" s="206" t="e">
        <f t="shared" si="45"/>
        <v>#VALUE!</v>
      </c>
      <c r="L203" s="206" t="e">
        <f t="shared" si="46"/>
        <v>#VALUE!</v>
      </c>
      <c r="M203" s="207" t="e">
        <f t="shared" si="47"/>
        <v>#VALUE!</v>
      </c>
      <c r="O203" s="260">
        <v>189</v>
      </c>
      <c r="P203" s="261" t="e">
        <f t="shared" si="53"/>
        <v>#VALUE!</v>
      </c>
      <c r="Q203" s="262" t="e">
        <f t="shared" si="40"/>
        <v>#VALUE!</v>
      </c>
      <c r="R203" s="260" t="e">
        <f t="shared" si="48"/>
        <v>#VALUE!</v>
      </c>
      <c r="S203" s="245" t="e">
        <f t="shared" si="49"/>
        <v>#VALUE!</v>
      </c>
      <c r="T203" s="263" t="e">
        <f t="shared" si="50"/>
        <v>#VALUE!</v>
      </c>
    </row>
    <row r="204" spans="1:20" ht="9.75" customHeight="1" x14ac:dyDescent="0.2">
      <c r="A204" s="259" t="e">
        <f t="shared" si="41"/>
        <v>#VALUE!</v>
      </c>
      <c r="B204" s="203" t="e">
        <f t="shared" si="51"/>
        <v>#VALUE!</v>
      </c>
      <c r="C204" s="203" t="e">
        <f t="shared" si="42"/>
        <v>#VALUE!</v>
      </c>
      <c r="D204" s="204" t="e">
        <f t="shared" si="39"/>
        <v>#VALUE!</v>
      </c>
      <c r="E204" s="204" t="e">
        <f t="shared" si="43"/>
        <v>#VALUE!</v>
      </c>
      <c r="F204" s="204" t="e">
        <f t="shared" si="44"/>
        <v>#VALUE!</v>
      </c>
      <c r="H204" s="205"/>
      <c r="K204" s="206" t="e">
        <f t="shared" si="45"/>
        <v>#VALUE!</v>
      </c>
      <c r="L204" s="206" t="e">
        <f t="shared" si="46"/>
        <v>#VALUE!</v>
      </c>
      <c r="M204" s="207" t="e">
        <f t="shared" si="47"/>
        <v>#VALUE!</v>
      </c>
      <c r="O204" s="260">
        <v>190</v>
      </c>
      <c r="P204" s="261" t="e">
        <f t="shared" si="53"/>
        <v>#VALUE!</v>
      </c>
      <c r="Q204" s="262" t="e">
        <f t="shared" si="40"/>
        <v>#VALUE!</v>
      </c>
      <c r="R204" s="260" t="e">
        <f t="shared" si="48"/>
        <v>#VALUE!</v>
      </c>
      <c r="S204" s="245" t="e">
        <f t="shared" si="49"/>
        <v>#VALUE!</v>
      </c>
      <c r="T204" s="263" t="e">
        <f t="shared" si="50"/>
        <v>#VALUE!</v>
      </c>
    </row>
    <row r="205" spans="1:20" ht="9.75" customHeight="1" x14ac:dyDescent="0.2">
      <c r="A205" s="259" t="e">
        <f t="shared" si="41"/>
        <v>#VALUE!</v>
      </c>
      <c r="B205" s="203" t="e">
        <f t="shared" si="51"/>
        <v>#VALUE!</v>
      </c>
      <c r="C205" s="203" t="e">
        <f t="shared" si="42"/>
        <v>#VALUE!</v>
      </c>
      <c r="D205" s="204" t="e">
        <f t="shared" si="39"/>
        <v>#VALUE!</v>
      </c>
      <c r="E205" s="204" t="e">
        <f t="shared" si="43"/>
        <v>#VALUE!</v>
      </c>
      <c r="F205" s="204" t="e">
        <f t="shared" si="44"/>
        <v>#VALUE!</v>
      </c>
      <c r="H205" s="205"/>
      <c r="K205" s="206" t="e">
        <f t="shared" si="45"/>
        <v>#VALUE!</v>
      </c>
      <c r="L205" s="206" t="e">
        <f t="shared" si="46"/>
        <v>#VALUE!</v>
      </c>
      <c r="M205" s="207" t="e">
        <f t="shared" si="47"/>
        <v>#VALUE!</v>
      </c>
      <c r="O205" s="260">
        <v>191</v>
      </c>
      <c r="P205" s="261" t="e">
        <f t="shared" si="53"/>
        <v>#VALUE!</v>
      </c>
      <c r="Q205" s="262" t="e">
        <f t="shared" si="40"/>
        <v>#VALUE!</v>
      </c>
      <c r="R205" s="260" t="e">
        <f t="shared" si="48"/>
        <v>#VALUE!</v>
      </c>
      <c r="S205" s="245" t="e">
        <f t="shared" si="49"/>
        <v>#VALUE!</v>
      </c>
      <c r="T205" s="263" t="e">
        <f t="shared" si="50"/>
        <v>#VALUE!</v>
      </c>
    </row>
    <row r="206" spans="1:20" ht="9.75" customHeight="1" x14ac:dyDescent="0.2">
      <c r="A206" s="259" t="e">
        <f t="shared" si="41"/>
        <v>#VALUE!</v>
      </c>
      <c r="B206" s="203" t="e">
        <f t="shared" si="51"/>
        <v>#VALUE!</v>
      </c>
      <c r="C206" s="203" t="e">
        <f t="shared" si="42"/>
        <v>#VALUE!</v>
      </c>
      <c r="D206" s="204" t="e">
        <f t="shared" si="39"/>
        <v>#VALUE!</v>
      </c>
      <c r="E206" s="204" t="e">
        <f t="shared" si="43"/>
        <v>#VALUE!</v>
      </c>
      <c r="F206" s="204" t="e">
        <f t="shared" si="44"/>
        <v>#VALUE!</v>
      </c>
      <c r="H206" s="205"/>
      <c r="K206" s="206" t="e">
        <f t="shared" si="45"/>
        <v>#VALUE!</v>
      </c>
      <c r="L206" s="206" t="e">
        <f t="shared" si="46"/>
        <v>#VALUE!</v>
      </c>
      <c r="M206" s="207" t="e">
        <f t="shared" si="47"/>
        <v>#VALUE!</v>
      </c>
      <c r="O206" s="260">
        <v>192</v>
      </c>
      <c r="P206" s="261" t="e">
        <f t="shared" si="53"/>
        <v>#VALUE!</v>
      </c>
      <c r="Q206" s="262" t="e">
        <f t="shared" si="40"/>
        <v>#VALUE!</v>
      </c>
      <c r="R206" s="260" t="e">
        <f t="shared" si="48"/>
        <v>#VALUE!</v>
      </c>
      <c r="S206" s="245" t="e">
        <f t="shared" si="49"/>
        <v>#VALUE!</v>
      </c>
      <c r="T206" s="263" t="e">
        <f t="shared" si="50"/>
        <v>#VALUE!</v>
      </c>
    </row>
    <row r="207" spans="1:20" ht="9.75" customHeight="1" x14ac:dyDescent="0.2">
      <c r="A207" s="259" t="e">
        <f t="shared" si="41"/>
        <v>#VALUE!</v>
      </c>
      <c r="B207" s="203" t="e">
        <f t="shared" si="51"/>
        <v>#VALUE!</v>
      </c>
      <c r="C207" s="203" t="e">
        <f t="shared" si="42"/>
        <v>#VALUE!</v>
      </c>
      <c r="D207" s="204" t="e">
        <f t="shared" ref="D207:D270" si="54">B207*$C$9/12</f>
        <v>#VALUE!</v>
      </c>
      <c r="E207" s="204" t="e">
        <f t="shared" si="43"/>
        <v>#VALUE!</v>
      </c>
      <c r="F207" s="204" t="e">
        <f t="shared" si="44"/>
        <v>#VALUE!</v>
      </c>
      <c r="H207" s="205"/>
      <c r="K207" s="206" t="e">
        <f t="shared" si="45"/>
        <v>#VALUE!</v>
      </c>
      <c r="L207" s="206" t="e">
        <f t="shared" si="46"/>
        <v>#VALUE!</v>
      </c>
      <c r="M207" s="207" t="e">
        <f t="shared" si="47"/>
        <v>#VALUE!</v>
      </c>
      <c r="O207" s="260">
        <v>193</v>
      </c>
      <c r="P207" s="261" t="e">
        <f t="shared" si="53"/>
        <v>#VALUE!</v>
      </c>
      <c r="Q207" s="262" t="e">
        <f t="shared" ref="Q207:Q270" si="55">YEAR(P207)</f>
        <v>#VALUE!</v>
      </c>
      <c r="R207" s="260" t="e">
        <f t="shared" si="48"/>
        <v>#VALUE!</v>
      </c>
      <c r="S207" s="245" t="e">
        <f t="shared" si="49"/>
        <v>#VALUE!</v>
      </c>
      <c r="T207" s="263" t="e">
        <f t="shared" si="50"/>
        <v>#VALUE!</v>
      </c>
    </row>
    <row r="208" spans="1:20" ht="9.75" customHeight="1" x14ac:dyDescent="0.2">
      <c r="A208" s="259" t="e">
        <f t="shared" ref="A208:A271" si="56">IF(P208&gt;$F$8,"-",P208)</f>
        <v>#VALUE!</v>
      </c>
      <c r="B208" s="203" t="e">
        <f t="shared" si="51"/>
        <v>#VALUE!</v>
      </c>
      <c r="C208" s="203" t="e">
        <f t="shared" ref="C208:C271" si="57">M208</f>
        <v>#VALUE!</v>
      </c>
      <c r="D208" s="204" t="e">
        <f t="shared" si="54"/>
        <v>#VALUE!</v>
      </c>
      <c r="E208" s="204" t="e">
        <f t="shared" ref="E208:E271" si="58">SUM(C208:D208)</f>
        <v>#VALUE!</v>
      </c>
      <c r="F208" s="204" t="e">
        <f t="shared" ref="F208:F271" si="59">B208-C208</f>
        <v>#VALUE!</v>
      </c>
      <c r="H208" s="205"/>
      <c r="K208" s="206" t="e">
        <f t="shared" ref="K208:K271" si="60">IF(OR(P208&lt;$F$9,P208&gt;$F$8),0,$C$7/$R$14)</f>
        <v>#VALUE!</v>
      </c>
      <c r="L208" s="206" t="e">
        <f t="shared" ref="L208:L271" si="61">IF(OR(P208&lt;$F$9,P208&gt;$F$8),0,PMT($C$9/12,$R$14,$C$7)*-1-D208)</f>
        <v>#VALUE!</v>
      </c>
      <c r="M208" s="207" t="e">
        <f t="shared" ref="M208:M271" si="62">IF($C$11=$L$9,H208,IF($C$11=$L$7,K208,IF($C$11=$L$8,L208,0)))</f>
        <v>#VALUE!</v>
      </c>
      <c r="O208" s="260">
        <v>194</v>
      </c>
      <c r="P208" s="261" t="e">
        <f t="shared" si="53"/>
        <v>#VALUE!</v>
      </c>
      <c r="Q208" s="262" t="e">
        <f t="shared" si="55"/>
        <v>#VALUE!</v>
      </c>
      <c r="R208" s="260" t="e">
        <f t="shared" ref="R208:R271" si="63">IF(OR(P208&lt;$F$9,P208&gt;$F$8),0,1)</f>
        <v>#VALUE!</v>
      </c>
      <c r="S208" s="245" t="e">
        <f t="shared" ref="S208:S271" si="64">CONCATENATE(YEAR(P208),MONTH(P208))</f>
        <v>#VALUE!</v>
      </c>
      <c r="T208" s="263" t="e">
        <f t="shared" ref="T208:T271" si="65">F208</f>
        <v>#VALUE!</v>
      </c>
    </row>
    <row r="209" spans="1:20" ht="9.75" customHeight="1" x14ac:dyDescent="0.2">
      <c r="A209" s="259" t="e">
        <f t="shared" si="56"/>
        <v>#VALUE!</v>
      </c>
      <c r="B209" s="203" t="e">
        <f t="shared" ref="B209:B272" si="66">F208</f>
        <v>#VALUE!</v>
      </c>
      <c r="C209" s="203" t="e">
        <f t="shared" si="57"/>
        <v>#VALUE!</v>
      </c>
      <c r="D209" s="204" t="e">
        <f t="shared" si="54"/>
        <v>#VALUE!</v>
      </c>
      <c r="E209" s="204" t="e">
        <f t="shared" si="58"/>
        <v>#VALUE!</v>
      </c>
      <c r="F209" s="204" t="e">
        <f t="shared" si="59"/>
        <v>#VALUE!</v>
      </c>
      <c r="H209" s="205"/>
      <c r="K209" s="206" t="e">
        <f t="shared" si="60"/>
        <v>#VALUE!</v>
      </c>
      <c r="L209" s="206" t="e">
        <f t="shared" si="61"/>
        <v>#VALUE!</v>
      </c>
      <c r="M209" s="207" t="e">
        <f t="shared" si="62"/>
        <v>#VALUE!</v>
      </c>
      <c r="O209" s="260">
        <v>195</v>
      </c>
      <c r="P209" s="261" t="e">
        <f t="shared" si="53"/>
        <v>#VALUE!</v>
      </c>
      <c r="Q209" s="262" t="e">
        <f t="shared" si="55"/>
        <v>#VALUE!</v>
      </c>
      <c r="R209" s="260" t="e">
        <f t="shared" si="63"/>
        <v>#VALUE!</v>
      </c>
      <c r="S209" s="245" t="e">
        <f t="shared" si="64"/>
        <v>#VALUE!</v>
      </c>
      <c r="T209" s="263" t="e">
        <f t="shared" si="65"/>
        <v>#VALUE!</v>
      </c>
    </row>
    <row r="210" spans="1:20" ht="9.75" customHeight="1" x14ac:dyDescent="0.2">
      <c r="A210" s="259" t="e">
        <f t="shared" si="56"/>
        <v>#VALUE!</v>
      </c>
      <c r="B210" s="203" t="e">
        <f t="shared" si="66"/>
        <v>#VALUE!</v>
      </c>
      <c r="C210" s="203" t="e">
        <f t="shared" si="57"/>
        <v>#VALUE!</v>
      </c>
      <c r="D210" s="204" t="e">
        <f t="shared" si="54"/>
        <v>#VALUE!</v>
      </c>
      <c r="E210" s="204" t="e">
        <f t="shared" si="58"/>
        <v>#VALUE!</v>
      </c>
      <c r="F210" s="204" t="e">
        <f t="shared" si="59"/>
        <v>#VALUE!</v>
      </c>
      <c r="H210" s="205"/>
      <c r="K210" s="206" t="e">
        <f t="shared" si="60"/>
        <v>#VALUE!</v>
      </c>
      <c r="L210" s="206" t="e">
        <f t="shared" si="61"/>
        <v>#VALUE!</v>
      </c>
      <c r="M210" s="207" t="e">
        <f t="shared" si="62"/>
        <v>#VALUE!</v>
      </c>
      <c r="O210" s="260">
        <v>196</v>
      </c>
      <c r="P210" s="261" t="e">
        <f t="shared" si="53"/>
        <v>#VALUE!</v>
      </c>
      <c r="Q210" s="262" t="e">
        <f t="shared" si="55"/>
        <v>#VALUE!</v>
      </c>
      <c r="R210" s="260" t="e">
        <f t="shared" si="63"/>
        <v>#VALUE!</v>
      </c>
      <c r="S210" s="245" t="e">
        <f t="shared" si="64"/>
        <v>#VALUE!</v>
      </c>
      <c r="T210" s="263" t="e">
        <f t="shared" si="65"/>
        <v>#VALUE!</v>
      </c>
    </row>
    <row r="211" spans="1:20" ht="9.75" customHeight="1" x14ac:dyDescent="0.2">
      <c r="A211" s="259" t="e">
        <f t="shared" si="56"/>
        <v>#VALUE!</v>
      </c>
      <c r="B211" s="203" t="e">
        <f t="shared" si="66"/>
        <v>#VALUE!</v>
      </c>
      <c r="C211" s="203" t="e">
        <f t="shared" si="57"/>
        <v>#VALUE!</v>
      </c>
      <c r="D211" s="204" t="e">
        <f t="shared" si="54"/>
        <v>#VALUE!</v>
      </c>
      <c r="E211" s="204" t="e">
        <f t="shared" si="58"/>
        <v>#VALUE!</v>
      </c>
      <c r="F211" s="204" t="e">
        <f t="shared" si="59"/>
        <v>#VALUE!</v>
      </c>
      <c r="H211" s="205"/>
      <c r="K211" s="206" t="e">
        <f t="shared" si="60"/>
        <v>#VALUE!</v>
      </c>
      <c r="L211" s="206" t="e">
        <f t="shared" si="61"/>
        <v>#VALUE!</v>
      </c>
      <c r="M211" s="207" t="e">
        <f t="shared" si="62"/>
        <v>#VALUE!</v>
      </c>
      <c r="O211" s="260">
        <v>197</v>
      </c>
      <c r="P211" s="261" t="e">
        <f t="shared" si="53"/>
        <v>#VALUE!</v>
      </c>
      <c r="Q211" s="262" t="e">
        <f t="shared" si="55"/>
        <v>#VALUE!</v>
      </c>
      <c r="R211" s="260" t="e">
        <f t="shared" si="63"/>
        <v>#VALUE!</v>
      </c>
      <c r="S211" s="245" t="e">
        <f t="shared" si="64"/>
        <v>#VALUE!</v>
      </c>
      <c r="T211" s="263" t="e">
        <f t="shared" si="65"/>
        <v>#VALUE!</v>
      </c>
    </row>
    <row r="212" spans="1:20" ht="9.75" customHeight="1" x14ac:dyDescent="0.2">
      <c r="A212" s="259" t="e">
        <f t="shared" si="56"/>
        <v>#VALUE!</v>
      </c>
      <c r="B212" s="203" t="e">
        <f t="shared" si="66"/>
        <v>#VALUE!</v>
      </c>
      <c r="C212" s="203" t="e">
        <f t="shared" si="57"/>
        <v>#VALUE!</v>
      </c>
      <c r="D212" s="204" t="e">
        <f t="shared" si="54"/>
        <v>#VALUE!</v>
      </c>
      <c r="E212" s="204" t="e">
        <f t="shared" si="58"/>
        <v>#VALUE!</v>
      </c>
      <c r="F212" s="204" t="e">
        <f t="shared" si="59"/>
        <v>#VALUE!</v>
      </c>
      <c r="H212" s="205"/>
      <c r="K212" s="206" t="e">
        <f t="shared" si="60"/>
        <v>#VALUE!</v>
      </c>
      <c r="L212" s="206" t="e">
        <f t="shared" si="61"/>
        <v>#VALUE!</v>
      </c>
      <c r="M212" s="207" t="e">
        <f t="shared" si="62"/>
        <v>#VALUE!</v>
      </c>
      <c r="O212" s="260">
        <v>198</v>
      </c>
      <c r="P212" s="261" t="e">
        <f t="shared" si="53"/>
        <v>#VALUE!</v>
      </c>
      <c r="Q212" s="262" t="e">
        <f t="shared" si="55"/>
        <v>#VALUE!</v>
      </c>
      <c r="R212" s="260" t="e">
        <f t="shared" si="63"/>
        <v>#VALUE!</v>
      </c>
      <c r="S212" s="245" t="e">
        <f t="shared" si="64"/>
        <v>#VALUE!</v>
      </c>
      <c r="T212" s="263" t="e">
        <f t="shared" si="65"/>
        <v>#VALUE!</v>
      </c>
    </row>
    <row r="213" spans="1:20" ht="9.75" customHeight="1" x14ac:dyDescent="0.2">
      <c r="A213" s="259" t="e">
        <f t="shared" si="56"/>
        <v>#VALUE!</v>
      </c>
      <c r="B213" s="203" t="e">
        <f t="shared" si="66"/>
        <v>#VALUE!</v>
      </c>
      <c r="C213" s="203" t="e">
        <f t="shared" si="57"/>
        <v>#VALUE!</v>
      </c>
      <c r="D213" s="204" t="e">
        <f t="shared" si="54"/>
        <v>#VALUE!</v>
      </c>
      <c r="E213" s="204" t="e">
        <f t="shared" si="58"/>
        <v>#VALUE!</v>
      </c>
      <c r="F213" s="204" t="e">
        <f t="shared" si="59"/>
        <v>#VALUE!</v>
      </c>
      <c r="H213" s="205"/>
      <c r="K213" s="206" t="e">
        <f t="shared" si="60"/>
        <v>#VALUE!</v>
      </c>
      <c r="L213" s="206" t="e">
        <f t="shared" si="61"/>
        <v>#VALUE!</v>
      </c>
      <c r="M213" s="207" t="e">
        <f t="shared" si="62"/>
        <v>#VALUE!</v>
      </c>
      <c r="O213" s="260">
        <v>199</v>
      </c>
      <c r="P213" s="261" t="e">
        <f t="shared" si="53"/>
        <v>#VALUE!</v>
      </c>
      <c r="Q213" s="262" t="e">
        <f t="shared" si="55"/>
        <v>#VALUE!</v>
      </c>
      <c r="R213" s="260" t="e">
        <f t="shared" si="63"/>
        <v>#VALUE!</v>
      </c>
      <c r="S213" s="245" t="e">
        <f t="shared" si="64"/>
        <v>#VALUE!</v>
      </c>
      <c r="T213" s="263" t="e">
        <f t="shared" si="65"/>
        <v>#VALUE!</v>
      </c>
    </row>
    <row r="214" spans="1:20" ht="9.75" customHeight="1" x14ac:dyDescent="0.2">
      <c r="A214" s="259" t="e">
        <f t="shared" si="56"/>
        <v>#VALUE!</v>
      </c>
      <c r="B214" s="203" t="e">
        <f t="shared" si="66"/>
        <v>#VALUE!</v>
      </c>
      <c r="C214" s="203" t="e">
        <f t="shared" si="57"/>
        <v>#VALUE!</v>
      </c>
      <c r="D214" s="204" t="e">
        <f t="shared" si="54"/>
        <v>#VALUE!</v>
      </c>
      <c r="E214" s="204" t="e">
        <f t="shared" si="58"/>
        <v>#VALUE!</v>
      </c>
      <c r="F214" s="204" t="e">
        <f t="shared" si="59"/>
        <v>#VALUE!</v>
      </c>
      <c r="H214" s="205"/>
      <c r="K214" s="206" t="e">
        <f t="shared" si="60"/>
        <v>#VALUE!</v>
      </c>
      <c r="L214" s="206" t="e">
        <f t="shared" si="61"/>
        <v>#VALUE!</v>
      </c>
      <c r="M214" s="207" t="e">
        <f t="shared" si="62"/>
        <v>#VALUE!</v>
      </c>
      <c r="O214" s="260">
        <v>200</v>
      </c>
      <c r="P214" s="261" t="e">
        <f t="shared" si="53"/>
        <v>#VALUE!</v>
      </c>
      <c r="Q214" s="262" t="e">
        <f t="shared" si="55"/>
        <v>#VALUE!</v>
      </c>
      <c r="R214" s="260" t="e">
        <f t="shared" si="63"/>
        <v>#VALUE!</v>
      </c>
      <c r="S214" s="245" t="e">
        <f t="shared" si="64"/>
        <v>#VALUE!</v>
      </c>
      <c r="T214" s="263" t="e">
        <f t="shared" si="65"/>
        <v>#VALUE!</v>
      </c>
    </row>
    <row r="215" spans="1:20" ht="9.75" customHeight="1" x14ac:dyDescent="0.2">
      <c r="A215" s="259" t="e">
        <f t="shared" si="56"/>
        <v>#VALUE!</v>
      </c>
      <c r="B215" s="203" t="e">
        <f t="shared" si="66"/>
        <v>#VALUE!</v>
      </c>
      <c r="C215" s="203" t="e">
        <f t="shared" si="57"/>
        <v>#VALUE!</v>
      </c>
      <c r="D215" s="204" t="e">
        <f t="shared" si="54"/>
        <v>#VALUE!</v>
      </c>
      <c r="E215" s="204" t="e">
        <f t="shared" si="58"/>
        <v>#VALUE!</v>
      </c>
      <c r="F215" s="204" t="e">
        <f t="shared" si="59"/>
        <v>#VALUE!</v>
      </c>
      <c r="H215" s="205"/>
      <c r="K215" s="206" t="e">
        <f t="shared" si="60"/>
        <v>#VALUE!</v>
      </c>
      <c r="L215" s="206" t="e">
        <f t="shared" si="61"/>
        <v>#VALUE!</v>
      </c>
      <c r="M215" s="207" t="e">
        <f t="shared" si="62"/>
        <v>#VALUE!</v>
      </c>
      <c r="O215" s="260">
        <v>201</v>
      </c>
      <c r="P215" s="261" t="e">
        <f t="shared" si="53"/>
        <v>#VALUE!</v>
      </c>
      <c r="Q215" s="262" t="e">
        <f t="shared" si="55"/>
        <v>#VALUE!</v>
      </c>
      <c r="R215" s="260" t="e">
        <f t="shared" si="63"/>
        <v>#VALUE!</v>
      </c>
      <c r="S215" s="245" t="e">
        <f t="shared" si="64"/>
        <v>#VALUE!</v>
      </c>
      <c r="T215" s="263" t="e">
        <f t="shared" si="65"/>
        <v>#VALUE!</v>
      </c>
    </row>
    <row r="216" spans="1:20" ht="9.75" customHeight="1" x14ac:dyDescent="0.2">
      <c r="A216" s="259" t="e">
        <f t="shared" si="56"/>
        <v>#VALUE!</v>
      </c>
      <c r="B216" s="203" t="e">
        <f t="shared" si="66"/>
        <v>#VALUE!</v>
      </c>
      <c r="C216" s="203" t="e">
        <f t="shared" si="57"/>
        <v>#VALUE!</v>
      </c>
      <c r="D216" s="204" t="e">
        <f t="shared" si="54"/>
        <v>#VALUE!</v>
      </c>
      <c r="E216" s="204" t="e">
        <f t="shared" si="58"/>
        <v>#VALUE!</v>
      </c>
      <c r="F216" s="204" t="e">
        <f t="shared" si="59"/>
        <v>#VALUE!</v>
      </c>
      <c r="H216" s="205"/>
      <c r="K216" s="206" t="e">
        <f t="shared" si="60"/>
        <v>#VALUE!</v>
      </c>
      <c r="L216" s="206" t="e">
        <f t="shared" si="61"/>
        <v>#VALUE!</v>
      </c>
      <c r="M216" s="207" t="e">
        <f t="shared" si="62"/>
        <v>#VALUE!</v>
      </c>
      <c r="O216" s="260">
        <v>202</v>
      </c>
      <c r="P216" s="261" t="e">
        <f t="shared" si="53"/>
        <v>#VALUE!</v>
      </c>
      <c r="Q216" s="262" t="e">
        <f t="shared" si="55"/>
        <v>#VALUE!</v>
      </c>
      <c r="R216" s="260" t="e">
        <f t="shared" si="63"/>
        <v>#VALUE!</v>
      </c>
      <c r="S216" s="245" t="e">
        <f t="shared" si="64"/>
        <v>#VALUE!</v>
      </c>
      <c r="T216" s="263" t="e">
        <f t="shared" si="65"/>
        <v>#VALUE!</v>
      </c>
    </row>
    <row r="217" spans="1:20" ht="9.75" customHeight="1" x14ac:dyDescent="0.2">
      <c r="A217" s="259" t="e">
        <f t="shared" si="56"/>
        <v>#VALUE!</v>
      </c>
      <c r="B217" s="203" t="e">
        <f t="shared" si="66"/>
        <v>#VALUE!</v>
      </c>
      <c r="C217" s="203" t="e">
        <f t="shared" si="57"/>
        <v>#VALUE!</v>
      </c>
      <c r="D217" s="204" t="e">
        <f t="shared" si="54"/>
        <v>#VALUE!</v>
      </c>
      <c r="E217" s="204" t="e">
        <f t="shared" si="58"/>
        <v>#VALUE!</v>
      </c>
      <c r="F217" s="204" t="e">
        <f t="shared" si="59"/>
        <v>#VALUE!</v>
      </c>
      <c r="H217" s="205"/>
      <c r="K217" s="206" t="e">
        <f t="shared" si="60"/>
        <v>#VALUE!</v>
      </c>
      <c r="L217" s="206" t="e">
        <f t="shared" si="61"/>
        <v>#VALUE!</v>
      </c>
      <c r="M217" s="207" t="e">
        <f t="shared" si="62"/>
        <v>#VALUE!</v>
      </c>
      <c r="O217" s="260">
        <v>203</v>
      </c>
      <c r="P217" s="261" t="e">
        <f t="shared" si="53"/>
        <v>#VALUE!</v>
      </c>
      <c r="Q217" s="262" t="e">
        <f t="shared" si="55"/>
        <v>#VALUE!</v>
      </c>
      <c r="R217" s="260" t="e">
        <f t="shared" si="63"/>
        <v>#VALUE!</v>
      </c>
      <c r="S217" s="245" t="e">
        <f t="shared" si="64"/>
        <v>#VALUE!</v>
      </c>
      <c r="T217" s="263" t="e">
        <f t="shared" si="65"/>
        <v>#VALUE!</v>
      </c>
    </row>
    <row r="218" spans="1:20" ht="9.75" customHeight="1" x14ac:dyDescent="0.2">
      <c r="A218" s="259" t="e">
        <f t="shared" si="56"/>
        <v>#VALUE!</v>
      </c>
      <c r="B218" s="203" t="e">
        <f t="shared" si="66"/>
        <v>#VALUE!</v>
      </c>
      <c r="C218" s="203" t="e">
        <f t="shared" si="57"/>
        <v>#VALUE!</v>
      </c>
      <c r="D218" s="204" t="e">
        <f t="shared" si="54"/>
        <v>#VALUE!</v>
      </c>
      <c r="E218" s="204" t="e">
        <f t="shared" si="58"/>
        <v>#VALUE!</v>
      </c>
      <c r="F218" s="204" t="e">
        <f t="shared" si="59"/>
        <v>#VALUE!</v>
      </c>
      <c r="H218" s="205"/>
      <c r="K218" s="206" t="e">
        <f t="shared" si="60"/>
        <v>#VALUE!</v>
      </c>
      <c r="L218" s="206" t="e">
        <f t="shared" si="61"/>
        <v>#VALUE!</v>
      </c>
      <c r="M218" s="207" t="e">
        <f t="shared" si="62"/>
        <v>#VALUE!</v>
      </c>
      <c r="O218" s="260">
        <v>204</v>
      </c>
      <c r="P218" s="261" t="e">
        <f t="shared" si="53"/>
        <v>#VALUE!</v>
      </c>
      <c r="Q218" s="262" t="e">
        <f t="shared" si="55"/>
        <v>#VALUE!</v>
      </c>
      <c r="R218" s="260" t="e">
        <f t="shared" si="63"/>
        <v>#VALUE!</v>
      </c>
      <c r="S218" s="245" t="e">
        <f t="shared" si="64"/>
        <v>#VALUE!</v>
      </c>
      <c r="T218" s="263" t="e">
        <f t="shared" si="65"/>
        <v>#VALUE!</v>
      </c>
    </row>
    <row r="219" spans="1:20" ht="9.75" customHeight="1" x14ac:dyDescent="0.2">
      <c r="A219" s="259" t="e">
        <f t="shared" si="56"/>
        <v>#VALUE!</v>
      </c>
      <c r="B219" s="203" t="e">
        <f t="shared" si="66"/>
        <v>#VALUE!</v>
      </c>
      <c r="C219" s="203" t="e">
        <f t="shared" si="57"/>
        <v>#VALUE!</v>
      </c>
      <c r="D219" s="204" t="e">
        <f t="shared" si="54"/>
        <v>#VALUE!</v>
      </c>
      <c r="E219" s="204" t="e">
        <f t="shared" si="58"/>
        <v>#VALUE!</v>
      </c>
      <c r="F219" s="204" t="e">
        <f t="shared" si="59"/>
        <v>#VALUE!</v>
      </c>
      <c r="H219" s="205"/>
      <c r="K219" s="206" t="e">
        <f t="shared" si="60"/>
        <v>#VALUE!</v>
      </c>
      <c r="L219" s="206" t="e">
        <f t="shared" si="61"/>
        <v>#VALUE!</v>
      </c>
      <c r="M219" s="207" t="e">
        <f t="shared" si="62"/>
        <v>#VALUE!</v>
      </c>
      <c r="O219" s="260">
        <v>205</v>
      </c>
      <c r="P219" s="261" t="e">
        <f t="shared" si="53"/>
        <v>#VALUE!</v>
      </c>
      <c r="Q219" s="262" t="e">
        <f t="shared" si="55"/>
        <v>#VALUE!</v>
      </c>
      <c r="R219" s="260" t="e">
        <f t="shared" si="63"/>
        <v>#VALUE!</v>
      </c>
      <c r="S219" s="245" t="e">
        <f t="shared" si="64"/>
        <v>#VALUE!</v>
      </c>
      <c r="T219" s="263" t="e">
        <f t="shared" si="65"/>
        <v>#VALUE!</v>
      </c>
    </row>
    <row r="220" spans="1:20" ht="9.75" customHeight="1" x14ac:dyDescent="0.2">
      <c r="A220" s="259" t="e">
        <f t="shared" si="56"/>
        <v>#VALUE!</v>
      </c>
      <c r="B220" s="203" t="e">
        <f t="shared" si="66"/>
        <v>#VALUE!</v>
      </c>
      <c r="C220" s="203" t="e">
        <f t="shared" si="57"/>
        <v>#VALUE!</v>
      </c>
      <c r="D220" s="204" t="e">
        <f t="shared" si="54"/>
        <v>#VALUE!</v>
      </c>
      <c r="E220" s="204" t="e">
        <f t="shared" si="58"/>
        <v>#VALUE!</v>
      </c>
      <c r="F220" s="204" t="e">
        <f t="shared" si="59"/>
        <v>#VALUE!</v>
      </c>
      <c r="H220" s="205"/>
      <c r="K220" s="206" t="e">
        <f t="shared" si="60"/>
        <v>#VALUE!</v>
      </c>
      <c r="L220" s="206" t="e">
        <f t="shared" si="61"/>
        <v>#VALUE!</v>
      </c>
      <c r="M220" s="207" t="e">
        <f t="shared" si="62"/>
        <v>#VALUE!</v>
      </c>
      <c r="O220" s="260">
        <v>206</v>
      </c>
      <c r="P220" s="261" t="e">
        <f t="shared" si="53"/>
        <v>#VALUE!</v>
      </c>
      <c r="Q220" s="262" t="e">
        <f t="shared" si="55"/>
        <v>#VALUE!</v>
      </c>
      <c r="R220" s="260" t="e">
        <f t="shared" si="63"/>
        <v>#VALUE!</v>
      </c>
      <c r="S220" s="245" t="e">
        <f t="shared" si="64"/>
        <v>#VALUE!</v>
      </c>
      <c r="T220" s="263" t="e">
        <f t="shared" si="65"/>
        <v>#VALUE!</v>
      </c>
    </row>
    <row r="221" spans="1:20" ht="9.75" customHeight="1" x14ac:dyDescent="0.2">
      <c r="A221" s="259" t="e">
        <f t="shared" si="56"/>
        <v>#VALUE!</v>
      </c>
      <c r="B221" s="203" t="e">
        <f t="shared" si="66"/>
        <v>#VALUE!</v>
      </c>
      <c r="C221" s="203" t="e">
        <f t="shared" si="57"/>
        <v>#VALUE!</v>
      </c>
      <c r="D221" s="204" t="e">
        <f t="shared" si="54"/>
        <v>#VALUE!</v>
      </c>
      <c r="E221" s="204" t="e">
        <f t="shared" si="58"/>
        <v>#VALUE!</v>
      </c>
      <c r="F221" s="204" t="e">
        <f t="shared" si="59"/>
        <v>#VALUE!</v>
      </c>
      <c r="H221" s="205"/>
      <c r="K221" s="206" t="e">
        <f t="shared" si="60"/>
        <v>#VALUE!</v>
      </c>
      <c r="L221" s="206" t="e">
        <f t="shared" si="61"/>
        <v>#VALUE!</v>
      </c>
      <c r="M221" s="207" t="e">
        <f t="shared" si="62"/>
        <v>#VALUE!</v>
      </c>
      <c r="O221" s="260">
        <v>207</v>
      </c>
      <c r="P221" s="261" t="e">
        <f t="shared" si="53"/>
        <v>#VALUE!</v>
      </c>
      <c r="Q221" s="262" t="e">
        <f t="shared" si="55"/>
        <v>#VALUE!</v>
      </c>
      <c r="R221" s="260" t="e">
        <f t="shared" si="63"/>
        <v>#VALUE!</v>
      </c>
      <c r="S221" s="245" t="e">
        <f t="shared" si="64"/>
        <v>#VALUE!</v>
      </c>
      <c r="T221" s="263" t="e">
        <f t="shared" si="65"/>
        <v>#VALUE!</v>
      </c>
    </row>
    <row r="222" spans="1:20" ht="9.75" customHeight="1" x14ac:dyDescent="0.2">
      <c r="A222" s="259" t="e">
        <f t="shared" si="56"/>
        <v>#VALUE!</v>
      </c>
      <c r="B222" s="203" t="e">
        <f t="shared" si="66"/>
        <v>#VALUE!</v>
      </c>
      <c r="C222" s="203" t="e">
        <f t="shared" si="57"/>
        <v>#VALUE!</v>
      </c>
      <c r="D222" s="204" t="e">
        <f t="shared" si="54"/>
        <v>#VALUE!</v>
      </c>
      <c r="E222" s="204" t="e">
        <f t="shared" si="58"/>
        <v>#VALUE!</v>
      </c>
      <c r="F222" s="204" t="e">
        <f t="shared" si="59"/>
        <v>#VALUE!</v>
      </c>
      <c r="H222" s="205"/>
      <c r="K222" s="206" t="e">
        <f t="shared" si="60"/>
        <v>#VALUE!</v>
      </c>
      <c r="L222" s="206" t="e">
        <f t="shared" si="61"/>
        <v>#VALUE!</v>
      </c>
      <c r="M222" s="207" t="e">
        <f t="shared" si="62"/>
        <v>#VALUE!</v>
      </c>
      <c r="O222" s="260">
        <v>208</v>
      </c>
      <c r="P222" s="261" t="e">
        <f t="shared" si="53"/>
        <v>#VALUE!</v>
      </c>
      <c r="Q222" s="262" t="e">
        <f t="shared" si="55"/>
        <v>#VALUE!</v>
      </c>
      <c r="R222" s="260" t="e">
        <f t="shared" si="63"/>
        <v>#VALUE!</v>
      </c>
      <c r="S222" s="245" t="e">
        <f t="shared" si="64"/>
        <v>#VALUE!</v>
      </c>
      <c r="T222" s="263" t="e">
        <f t="shared" si="65"/>
        <v>#VALUE!</v>
      </c>
    </row>
    <row r="223" spans="1:20" ht="9.75" customHeight="1" x14ac:dyDescent="0.2">
      <c r="A223" s="259" t="e">
        <f t="shared" si="56"/>
        <v>#VALUE!</v>
      </c>
      <c r="B223" s="203" t="e">
        <f t="shared" si="66"/>
        <v>#VALUE!</v>
      </c>
      <c r="C223" s="203" t="e">
        <f t="shared" si="57"/>
        <v>#VALUE!</v>
      </c>
      <c r="D223" s="204" t="e">
        <f t="shared" si="54"/>
        <v>#VALUE!</v>
      </c>
      <c r="E223" s="204" t="e">
        <f t="shared" si="58"/>
        <v>#VALUE!</v>
      </c>
      <c r="F223" s="204" t="e">
        <f t="shared" si="59"/>
        <v>#VALUE!</v>
      </c>
      <c r="H223" s="205"/>
      <c r="K223" s="206" t="e">
        <f t="shared" si="60"/>
        <v>#VALUE!</v>
      </c>
      <c r="L223" s="206" t="e">
        <f t="shared" si="61"/>
        <v>#VALUE!</v>
      </c>
      <c r="M223" s="207" t="e">
        <f t="shared" si="62"/>
        <v>#VALUE!</v>
      </c>
      <c r="O223" s="260">
        <v>209</v>
      </c>
      <c r="P223" s="261" t="e">
        <f t="shared" ref="P223:P286" si="67">DATE(YEAR(P222+30),MONTH(P222+30),15)</f>
        <v>#VALUE!</v>
      </c>
      <c r="Q223" s="262" t="e">
        <f t="shared" si="55"/>
        <v>#VALUE!</v>
      </c>
      <c r="R223" s="260" t="e">
        <f t="shared" si="63"/>
        <v>#VALUE!</v>
      </c>
      <c r="S223" s="245" t="e">
        <f t="shared" si="64"/>
        <v>#VALUE!</v>
      </c>
      <c r="T223" s="263" t="e">
        <f t="shared" si="65"/>
        <v>#VALUE!</v>
      </c>
    </row>
    <row r="224" spans="1:20" ht="9.75" customHeight="1" x14ac:dyDescent="0.2">
      <c r="A224" s="259" t="e">
        <f t="shared" si="56"/>
        <v>#VALUE!</v>
      </c>
      <c r="B224" s="203" t="e">
        <f t="shared" si="66"/>
        <v>#VALUE!</v>
      </c>
      <c r="C224" s="203" t="e">
        <f t="shared" si="57"/>
        <v>#VALUE!</v>
      </c>
      <c r="D224" s="204" t="e">
        <f t="shared" si="54"/>
        <v>#VALUE!</v>
      </c>
      <c r="E224" s="204" t="e">
        <f t="shared" si="58"/>
        <v>#VALUE!</v>
      </c>
      <c r="F224" s="204" t="e">
        <f t="shared" si="59"/>
        <v>#VALUE!</v>
      </c>
      <c r="H224" s="205"/>
      <c r="K224" s="206" t="e">
        <f t="shared" si="60"/>
        <v>#VALUE!</v>
      </c>
      <c r="L224" s="206" t="e">
        <f t="shared" si="61"/>
        <v>#VALUE!</v>
      </c>
      <c r="M224" s="207" t="e">
        <f t="shared" si="62"/>
        <v>#VALUE!</v>
      </c>
      <c r="O224" s="260">
        <v>210</v>
      </c>
      <c r="P224" s="261" t="e">
        <f t="shared" si="67"/>
        <v>#VALUE!</v>
      </c>
      <c r="Q224" s="262" t="e">
        <f t="shared" si="55"/>
        <v>#VALUE!</v>
      </c>
      <c r="R224" s="260" t="e">
        <f t="shared" si="63"/>
        <v>#VALUE!</v>
      </c>
      <c r="S224" s="245" t="e">
        <f t="shared" si="64"/>
        <v>#VALUE!</v>
      </c>
      <c r="T224" s="263" t="e">
        <f t="shared" si="65"/>
        <v>#VALUE!</v>
      </c>
    </row>
    <row r="225" spans="1:20" ht="9.75" customHeight="1" x14ac:dyDescent="0.2">
      <c r="A225" s="259" t="e">
        <f t="shared" si="56"/>
        <v>#VALUE!</v>
      </c>
      <c r="B225" s="203" t="e">
        <f t="shared" si="66"/>
        <v>#VALUE!</v>
      </c>
      <c r="C225" s="203" t="e">
        <f t="shared" si="57"/>
        <v>#VALUE!</v>
      </c>
      <c r="D225" s="204" t="e">
        <f t="shared" si="54"/>
        <v>#VALUE!</v>
      </c>
      <c r="E225" s="204" t="e">
        <f t="shared" si="58"/>
        <v>#VALUE!</v>
      </c>
      <c r="F225" s="204" t="e">
        <f t="shared" si="59"/>
        <v>#VALUE!</v>
      </c>
      <c r="H225" s="205"/>
      <c r="K225" s="206" t="e">
        <f t="shared" si="60"/>
        <v>#VALUE!</v>
      </c>
      <c r="L225" s="206" t="e">
        <f t="shared" si="61"/>
        <v>#VALUE!</v>
      </c>
      <c r="M225" s="207" t="e">
        <f t="shared" si="62"/>
        <v>#VALUE!</v>
      </c>
      <c r="O225" s="260">
        <v>211</v>
      </c>
      <c r="P225" s="261" t="e">
        <f t="shared" si="67"/>
        <v>#VALUE!</v>
      </c>
      <c r="Q225" s="262" t="e">
        <f t="shared" si="55"/>
        <v>#VALUE!</v>
      </c>
      <c r="R225" s="260" t="e">
        <f t="shared" si="63"/>
        <v>#VALUE!</v>
      </c>
      <c r="S225" s="245" t="e">
        <f t="shared" si="64"/>
        <v>#VALUE!</v>
      </c>
      <c r="T225" s="263" t="e">
        <f t="shared" si="65"/>
        <v>#VALUE!</v>
      </c>
    </row>
    <row r="226" spans="1:20" ht="9.75" customHeight="1" x14ac:dyDescent="0.2">
      <c r="A226" s="259" t="e">
        <f t="shared" si="56"/>
        <v>#VALUE!</v>
      </c>
      <c r="B226" s="203" t="e">
        <f t="shared" si="66"/>
        <v>#VALUE!</v>
      </c>
      <c r="C226" s="203" t="e">
        <f t="shared" si="57"/>
        <v>#VALUE!</v>
      </c>
      <c r="D226" s="204" t="e">
        <f t="shared" si="54"/>
        <v>#VALUE!</v>
      </c>
      <c r="E226" s="204" t="e">
        <f t="shared" si="58"/>
        <v>#VALUE!</v>
      </c>
      <c r="F226" s="204" t="e">
        <f t="shared" si="59"/>
        <v>#VALUE!</v>
      </c>
      <c r="H226" s="205"/>
      <c r="K226" s="206" t="e">
        <f t="shared" si="60"/>
        <v>#VALUE!</v>
      </c>
      <c r="L226" s="206" t="e">
        <f t="shared" si="61"/>
        <v>#VALUE!</v>
      </c>
      <c r="M226" s="207" t="e">
        <f t="shared" si="62"/>
        <v>#VALUE!</v>
      </c>
      <c r="O226" s="260">
        <v>212</v>
      </c>
      <c r="P226" s="261" t="e">
        <f t="shared" si="67"/>
        <v>#VALUE!</v>
      </c>
      <c r="Q226" s="262" t="e">
        <f t="shared" si="55"/>
        <v>#VALUE!</v>
      </c>
      <c r="R226" s="260" t="e">
        <f t="shared" si="63"/>
        <v>#VALUE!</v>
      </c>
      <c r="S226" s="245" t="e">
        <f t="shared" si="64"/>
        <v>#VALUE!</v>
      </c>
      <c r="T226" s="263" t="e">
        <f t="shared" si="65"/>
        <v>#VALUE!</v>
      </c>
    </row>
    <row r="227" spans="1:20" ht="9.75" customHeight="1" x14ac:dyDescent="0.2">
      <c r="A227" s="259" t="e">
        <f t="shared" si="56"/>
        <v>#VALUE!</v>
      </c>
      <c r="B227" s="203" t="e">
        <f t="shared" si="66"/>
        <v>#VALUE!</v>
      </c>
      <c r="C227" s="203" t="e">
        <f t="shared" si="57"/>
        <v>#VALUE!</v>
      </c>
      <c r="D227" s="204" t="e">
        <f t="shared" si="54"/>
        <v>#VALUE!</v>
      </c>
      <c r="E227" s="204" t="e">
        <f t="shared" si="58"/>
        <v>#VALUE!</v>
      </c>
      <c r="F227" s="204" t="e">
        <f t="shared" si="59"/>
        <v>#VALUE!</v>
      </c>
      <c r="H227" s="205"/>
      <c r="K227" s="206" t="e">
        <f t="shared" si="60"/>
        <v>#VALUE!</v>
      </c>
      <c r="L227" s="206" t="e">
        <f t="shared" si="61"/>
        <v>#VALUE!</v>
      </c>
      <c r="M227" s="207" t="e">
        <f t="shared" si="62"/>
        <v>#VALUE!</v>
      </c>
      <c r="O227" s="260">
        <v>213</v>
      </c>
      <c r="P227" s="261" t="e">
        <f t="shared" si="67"/>
        <v>#VALUE!</v>
      </c>
      <c r="Q227" s="262" t="e">
        <f t="shared" si="55"/>
        <v>#VALUE!</v>
      </c>
      <c r="R227" s="260" t="e">
        <f t="shared" si="63"/>
        <v>#VALUE!</v>
      </c>
      <c r="S227" s="245" t="e">
        <f t="shared" si="64"/>
        <v>#VALUE!</v>
      </c>
      <c r="T227" s="263" t="e">
        <f t="shared" si="65"/>
        <v>#VALUE!</v>
      </c>
    </row>
    <row r="228" spans="1:20" ht="9.75" customHeight="1" x14ac:dyDescent="0.2">
      <c r="A228" s="259" t="e">
        <f t="shared" si="56"/>
        <v>#VALUE!</v>
      </c>
      <c r="B228" s="203" t="e">
        <f t="shared" si="66"/>
        <v>#VALUE!</v>
      </c>
      <c r="C228" s="203" t="e">
        <f t="shared" si="57"/>
        <v>#VALUE!</v>
      </c>
      <c r="D228" s="204" t="e">
        <f t="shared" si="54"/>
        <v>#VALUE!</v>
      </c>
      <c r="E228" s="204" t="e">
        <f t="shared" si="58"/>
        <v>#VALUE!</v>
      </c>
      <c r="F228" s="204" t="e">
        <f t="shared" si="59"/>
        <v>#VALUE!</v>
      </c>
      <c r="H228" s="205"/>
      <c r="K228" s="206" t="e">
        <f t="shared" si="60"/>
        <v>#VALUE!</v>
      </c>
      <c r="L228" s="206" t="e">
        <f t="shared" si="61"/>
        <v>#VALUE!</v>
      </c>
      <c r="M228" s="207" t="e">
        <f t="shared" si="62"/>
        <v>#VALUE!</v>
      </c>
      <c r="O228" s="260">
        <v>214</v>
      </c>
      <c r="P228" s="261" t="e">
        <f t="shared" si="67"/>
        <v>#VALUE!</v>
      </c>
      <c r="Q228" s="262" t="e">
        <f t="shared" si="55"/>
        <v>#VALUE!</v>
      </c>
      <c r="R228" s="260" t="e">
        <f t="shared" si="63"/>
        <v>#VALUE!</v>
      </c>
      <c r="S228" s="245" t="e">
        <f t="shared" si="64"/>
        <v>#VALUE!</v>
      </c>
      <c r="T228" s="263" t="e">
        <f t="shared" si="65"/>
        <v>#VALUE!</v>
      </c>
    </row>
    <row r="229" spans="1:20" ht="9.75" customHeight="1" x14ac:dyDescent="0.2">
      <c r="A229" s="259" t="e">
        <f t="shared" si="56"/>
        <v>#VALUE!</v>
      </c>
      <c r="B229" s="203" t="e">
        <f t="shared" si="66"/>
        <v>#VALUE!</v>
      </c>
      <c r="C229" s="203" t="e">
        <f t="shared" si="57"/>
        <v>#VALUE!</v>
      </c>
      <c r="D229" s="204" t="e">
        <f t="shared" si="54"/>
        <v>#VALUE!</v>
      </c>
      <c r="E229" s="204" t="e">
        <f t="shared" si="58"/>
        <v>#VALUE!</v>
      </c>
      <c r="F229" s="204" t="e">
        <f t="shared" si="59"/>
        <v>#VALUE!</v>
      </c>
      <c r="H229" s="205"/>
      <c r="K229" s="206" t="e">
        <f t="shared" si="60"/>
        <v>#VALUE!</v>
      </c>
      <c r="L229" s="206" t="e">
        <f t="shared" si="61"/>
        <v>#VALUE!</v>
      </c>
      <c r="M229" s="207" t="e">
        <f t="shared" si="62"/>
        <v>#VALUE!</v>
      </c>
      <c r="O229" s="260">
        <v>215</v>
      </c>
      <c r="P229" s="261" t="e">
        <f t="shared" si="67"/>
        <v>#VALUE!</v>
      </c>
      <c r="Q229" s="262" t="e">
        <f t="shared" si="55"/>
        <v>#VALUE!</v>
      </c>
      <c r="R229" s="260" t="e">
        <f t="shared" si="63"/>
        <v>#VALUE!</v>
      </c>
      <c r="S229" s="245" t="e">
        <f t="shared" si="64"/>
        <v>#VALUE!</v>
      </c>
      <c r="T229" s="263" t="e">
        <f t="shared" si="65"/>
        <v>#VALUE!</v>
      </c>
    </row>
    <row r="230" spans="1:20" ht="9.75" customHeight="1" x14ac:dyDescent="0.2">
      <c r="A230" s="259" t="e">
        <f t="shared" si="56"/>
        <v>#VALUE!</v>
      </c>
      <c r="B230" s="203" t="e">
        <f t="shared" si="66"/>
        <v>#VALUE!</v>
      </c>
      <c r="C230" s="203" t="e">
        <f t="shared" si="57"/>
        <v>#VALUE!</v>
      </c>
      <c r="D230" s="204" t="e">
        <f t="shared" si="54"/>
        <v>#VALUE!</v>
      </c>
      <c r="E230" s="204" t="e">
        <f t="shared" si="58"/>
        <v>#VALUE!</v>
      </c>
      <c r="F230" s="204" t="e">
        <f t="shared" si="59"/>
        <v>#VALUE!</v>
      </c>
      <c r="H230" s="205"/>
      <c r="K230" s="206" t="e">
        <f t="shared" si="60"/>
        <v>#VALUE!</v>
      </c>
      <c r="L230" s="206" t="e">
        <f t="shared" si="61"/>
        <v>#VALUE!</v>
      </c>
      <c r="M230" s="207" t="e">
        <f t="shared" si="62"/>
        <v>#VALUE!</v>
      </c>
      <c r="O230" s="260">
        <v>216</v>
      </c>
      <c r="P230" s="261" t="e">
        <f t="shared" si="67"/>
        <v>#VALUE!</v>
      </c>
      <c r="Q230" s="262" t="e">
        <f t="shared" si="55"/>
        <v>#VALUE!</v>
      </c>
      <c r="R230" s="260" t="e">
        <f t="shared" si="63"/>
        <v>#VALUE!</v>
      </c>
      <c r="S230" s="245" t="e">
        <f t="shared" si="64"/>
        <v>#VALUE!</v>
      </c>
      <c r="T230" s="263" t="e">
        <f t="shared" si="65"/>
        <v>#VALUE!</v>
      </c>
    </row>
    <row r="231" spans="1:20" ht="9.75" customHeight="1" x14ac:dyDescent="0.2">
      <c r="A231" s="259" t="e">
        <f t="shared" si="56"/>
        <v>#VALUE!</v>
      </c>
      <c r="B231" s="203" t="e">
        <f t="shared" si="66"/>
        <v>#VALUE!</v>
      </c>
      <c r="C231" s="203" t="e">
        <f t="shared" si="57"/>
        <v>#VALUE!</v>
      </c>
      <c r="D231" s="204" t="e">
        <f t="shared" si="54"/>
        <v>#VALUE!</v>
      </c>
      <c r="E231" s="204" t="e">
        <f t="shared" si="58"/>
        <v>#VALUE!</v>
      </c>
      <c r="F231" s="204" t="e">
        <f t="shared" si="59"/>
        <v>#VALUE!</v>
      </c>
      <c r="H231" s="205"/>
      <c r="K231" s="206" t="e">
        <f t="shared" si="60"/>
        <v>#VALUE!</v>
      </c>
      <c r="L231" s="206" t="e">
        <f t="shared" si="61"/>
        <v>#VALUE!</v>
      </c>
      <c r="M231" s="207" t="e">
        <f t="shared" si="62"/>
        <v>#VALUE!</v>
      </c>
      <c r="O231" s="260">
        <v>217</v>
      </c>
      <c r="P231" s="261" t="e">
        <f t="shared" si="67"/>
        <v>#VALUE!</v>
      </c>
      <c r="Q231" s="262" t="e">
        <f t="shared" si="55"/>
        <v>#VALUE!</v>
      </c>
      <c r="R231" s="260" t="e">
        <f t="shared" si="63"/>
        <v>#VALUE!</v>
      </c>
      <c r="S231" s="245" t="e">
        <f t="shared" si="64"/>
        <v>#VALUE!</v>
      </c>
      <c r="T231" s="263" t="e">
        <f t="shared" si="65"/>
        <v>#VALUE!</v>
      </c>
    </row>
    <row r="232" spans="1:20" ht="9.75" customHeight="1" x14ac:dyDescent="0.2">
      <c r="A232" s="259" t="e">
        <f t="shared" si="56"/>
        <v>#VALUE!</v>
      </c>
      <c r="B232" s="203" t="e">
        <f t="shared" si="66"/>
        <v>#VALUE!</v>
      </c>
      <c r="C232" s="203" t="e">
        <f t="shared" si="57"/>
        <v>#VALUE!</v>
      </c>
      <c r="D232" s="204" t="e">
        <f t="shared" si="54"/>
        <v>#VALUE!</v>
      </c>
      <c r="E232" s="204" t="e">
        <f t="shared" si="58"/>
        <v>#VALUE!</v>
      </c>
      <c r="F232" s="204" t="e">
        <f t="shared" si="59"/>
        <v>#VALUE!</v>
      </c>
      <c r="H232" s="205"/>
      <c r="K232" s="206" t="e">
        <f t="shared" si="60"/>
        <v>#VALUE!</v>
      </c>
      <c r="L232" s="206" t="e">
        <f t="shared" si="61"/>
        <v>#VALUE!</v>
      </c>
      <c r="M232" s="207" t="e">
        <f t="shared" si="62"/>
        <v>#VALUE!</v>
      </c>
      <c r="O232" s="260">
        <v>218</v>
      </c>
      <c r="P232" s="261" t="e">
        <f t="shared" si="67"/>
        <v>#VALUE!</v>
      </c>
      <c r="Q232" s="262" t="e">
        <f t="shared" si="55"/>
        <v>#VALUE!</v>
      </c>
      <c r="R232" s="260" t="e">
        <f t="shared" si="63"/>
        <v>#VALUE!</v>
      </c>
      <c r="S232" s="245" t="e">
        <f t="shared" si="64"/>
        <v>#VALUE!</v>
      </c>
      <c r="T232" s="263" t="e">
        <f t="shared" si="65"/>
        <v>#VALUE!</v>
      </c>
    </row>
    <row r="233" spans="1:20" ht="9.75" customHeight="1" x14ac:dyDescent="0.2">
      <c r="A233" s="259" t="e">
        <f t="shared" si="56"/>
        <v>#VALUE!</v>
      </c>
      <c r="B233" s="203" t="e">
        <f t="shared" si="66"/>
        <v>#VALUE!</v>
      </c>
      <c r="C233" s="203" t="e">
        <f t="shared" si="57"/>
        <v>#VALUE!</v>
      </c>
      <c r="D233" s="204" t="e">
        <f t="shared" si="54"/>
        <v>#VALUE!</v>
      </c>
      <c r="E233" s="204" t="e">
        <f t="shared" si="58"/>
        <v>#VALUE!</v>
      </c>
      <c r="F233" s="204" t="e">
        <f t="shared" si="59"/>
        <v>#VALUE!</v>
      </c>
      <c r="H233" s="205"/>
      <c r="K233" s="206" t="e">
        <f t="shared" si="60"/>
        <v>#VALUE!</v>
      </c>
      <c r="L233" s="206" t="e">
        <f t="shared" si="61"/>
        <v>#VALUE!</v>
      </c>
      <c r="M233" s="207" t="e">
        <f t="shared" si="62"/>
        <v>#VALUE!</v>
      </c>
      <c r="O233" s="260">
        <v>219</v>
      </c>
      <c r="P233" s="261" t="e">
        <f t="shared" si="67"/>
        <v>#VALUE!</v>
      </c>
      <c r="Q233" s="262" t="e">
        <f t="shared" si="55"/>
        <v>#VALUE!</v>
      </c>
      <c r="R233" s="260" t="e">
        <f t="shared" si="63"/>
        <v>#VALUE!</v>
      </c>
      <c r="S233" s="245" t="e">
        <f t="shared" si="64"/>
        <v>#VALUE!</v>
      </c>
      <c r="T233" s="263" t="e">
        <f t="shared" si="65"/>
        <v>#VALUE!</v>
      </c>
    </row>
    <row r="234" spans="1:20" ht="9.75" customHeight="1" x14ac:dyDescent="0.2">
      <c r="A234" s="259" t="e">
        <f t="shared" si="56"/>
        <v>#VALUE!</v>
      </c>
      <c r="B234" s="203" t="e">
        <f t="shared" si="66"/>
        <v>#VALUE!</v>
      </c>
      <c r="C234" s="203" t="e">
        <f t="shared" si="57"/>
        <v>#VALUE!</v>
      </c>
      <c r="D234" s="204" t="e">
        <f t="shared" si="54"/>
        <v>#VALUE!</v>
      </c>
      <c r="E234" s="204" t="e">
        <f t="shared" si="58"/>
        <v>#VALUE!</v>
      </c>
      <c r="F234" s="204" t="e">
        <f t="shared" si="59"/>
        <v>#VALUE!</v>
      </c>
      <c r="H234" s="205"/>
      <c r="K234" s="206" t="e">
        <f t="shared" si="60"/>
        <v>#VALUE!</v>
      </c>
      <c r="L234" s="206" t="e">
        <f t="shared" si="61"/>
        <v>#VALUE!</v>
      </c>
      <c r="M234" s="207" t="e">
        <f t="shared" si="62"/>
        <v>#VALUE!</v>
      </c>
      <c r="O234" s="260">
        <v>220</v>
      </c>
      <c r="P234" s="261" t="e">
        <f t="shared" si="67"/>
        <v>#VALUE!</v>
      </c>
      <c r="Q234" s="262" t="e">
        <f t="shared" si="55"/>
        <v>#VALUE!</v>
      </c>
      <c r="R234" s="260" t="e">
        <f t="shared" si="63"/>
        <v>#VALUE!</v>
      </c>
      <c r="S234" s="245" t="e">
        <f t="shared" si="64"/>
        <v>#VALUE!</v>
      </c>
      <c r="T234" s="263" t="e">
        <f t="shared" si="65"/>
        <v>#VALUE!</v>
      </c>
    </row>
    <row r="235" spans="1:20" ht="9.75" customHeight="1" x14ac:dyDescent="0.2">
      <c r="A235" s="259" t="e">
        <f t="shared" si="56"/>
        <v>#VALUE!</v>
      </c>
      <c r="B235" s="203" t="e">
        <f t="shared" si="66"/>
        <v>#VALUE!</v>
      </c>
      <c r="C235" s="203" t="e">
        <f t="shared" si="57"/>
        <v>#VALUE!</v>
      </c>
      <c r="D235" s="204" t="e">
        <f t="shared" si="54"/>
        <v>#VALUE!</v>
      </c>
      <c r="E235" s="204" t="e">
        <f t="shared" si="58"/>
        <v>#VALUE!</v>
      </c>
      <c r="F235" s="204" t="e">
        <f t="shared" si="59"/>
        <v>#VALUE!</v>
      </c>
      <c r="H235" s="205"/>
      <c r="K235" s="206" t="e">
        <f t="shared" si="60"/>
        <v>#VALUE!</v>
      </c>
      <c r="L235" s="206" t="e">
        <f t="shared" si="61"/>
        <v>#VALUE!</v>
      </c>
      <c r="M235" s="207" t="e">
        <f t="shared" si="62"/>
        <v>#VALUE!</v>
      </c>
      <c r="O235" s="260">
        <v>221</v>
      </c>
      <c r="P235" s="261" t="e">
        <f t="shared" si="67"/>
        <v>#VALUE!</v>
      </c>
      <c r="Q235" s="262" t="e">
        <f t="shared" si="55"/>
        <v>#VALUE!</v>
      </c>
      <c r="R235" s="260" t="e">
        <f t="shared" si="63"/>
        <v>#VALUE!</v>
      </c>
      <c r="S235" s="245" t="e">
        <f t="shared" si="64"/>
        <v>#VALUE!</v>
      </c>
      <c r="T235" s="263" t="e">
        <f t="shared" si="65"/>
        <v>#VALUE!</v>
      </c>
    </row>
    <row r="236" spans="1:20" ht="9.75" customHeight="1" x14ac:dyDescent="0.2">
      <c r="A236" s="259" t="e">
        <f t="shared" si="56"/>
        <v>#VALUE!</v>
      </c>
      <c r="B236" s="203" t="e">
        <f t="shared" si="66"/>
        <v>#VALUE!</v>
      </c>
      <c r="C236" s="203" t="e">
        <f t="shared" si="57"/>
        <v>#VALUE!</v>
      </c>
      <c r="D236" s="204" t="e">
        <f t="shared" si="54"/>
        <v>#VALUE!</v>
      </c>
      <c r="E236" s="204" t="e">
        <f t="shared" si="58"/>
        <v>#VALUE!</v>
      </c>
      <c r="F236" s="204" t="e">
        <f t="shared" si="59"/>
        <v>#VALUE!</v>
      </c>
      <c r="H236" s="205"/>
      <c r="K236" s="206" t="e">
        <f t="shared" si="60"/>
        <v>#VALUE!</v>
      </c>
      <c r="L236" s="206" t="e">
        <f t="shared" si="61"/>
        <v>#VALUE!</v>
      </c>
      <c r="M236" s="207" t="e">
        <f t="shared" si="62"/>
        <v>#VALUE!</v>
      </c>
      <c r="O236" s="260">
        <v>222</v>
      </c>
      <c r="P236" s="261" t="e">
        <f t="shared" si="67"/>
        <v>#VALUE!</v>
      </c>
      <c r="Q236" s="262" t="e">
        <f t="shared" si="55"/>
        <v>#VALUE!</v>
      </c>
      <c r="R236" s="260" t="e">
        <f t="shared" si="63"/>
        <v>#VALUE!</v>
      </c>
      <c r="S236" s="245" t="e">
        <f t="shared" si="64"/>
        <v>#VALUE!</v>
      </c>
      <c r="T236" s="263" t="e">
        <f t="shared" si="65"/>
        <v>#VALUE!</v>
      </c>
    </row>
    <row r="237" spans="1:20" ht="9.75" customHeight="1" x14ac:dyDescent="0.2">
      <c r="A237" s="259" t="e">
        <f t="shared" si="56"/>
        <v>#VALUE!</v>
      </c>
      <c r="B237" s="203" t="e">
        <f t="shared" si="66"/>
        <v>#VALUE!</v>
      </c>
      <c r="C237" s="203" t="e">
        <f t="shared" si="57"/>
        <v>#VALUE!</v>
      </c>
      <c r="D237" s="204" t="e">
        <f t="shared" si="54"/>
        <v>#VALUE!</v>
      </c>
      <c r="E237" s="204" t="e">
        <f t="shared" si="58"/>
        <v>#VALUE!</v>
      </c>
      <c r="F237" s="204" t="e">
        <f t="shared" si="59"/>
        <v>#VALUE!</v>
      </c>
      <c r="H237" s="205"/>
      <c r="K237" s="206" t="e">
        <f t="shared" si="60"/>
        <v>#VALUE!</v>
      </c>
      <c r="L237" s="206" t="e">
        <f t="shared" si="61"/>
        <v>#VALUE!</v>
      </c>
      <c r="M237" s="207" t="e">
        <f t="shared" si="62"/>
        <v>#VALUE!</v>
      </c>
      <c r="O237" s="260">
        <v>223</v>
      </c>
      <c r="P237" s="261" t="e">
        <f t="shared" si="67"/>
        <v>#VALUE!</v>
      </c>
      <c r="Q237" s="262" t="e">
        <f t="shared" si="55"/>
        <v>#VALUE!</v>
      </c>
      <c r="R237" s="260" t="e">
        <f t="shared" si="63"/>
        <v>#VALUE!</v>
      </c>
      <c r="S237" s="245" t="e">
        <f t="shared" si="64"/>
        <v>#VALUE!</v>
      </c>
      <c r="T237" s="263" t="e">
        <f t="shared" si="65"/>
        <v>#VALUE!</v>
      </c>
    </row>
    <row r="238" spans="1:20" ht="9.75" customHeight="1" x14ac:dyDescent="0.2">
      <c r="A238" s="259" t="e">
        <f t="shared" si="56"/>
        <v>#VALUE!</v>
      </c>
      <c r="B238" s="203" t="e">
        <f t="shared" si="66"/>
        <v>#VALUE!</v>
      </c>
      <c r="C238" s="203" t="e">
        <f t="shared" si="57"/>
        <v>#VALUE!</v>
      </c>
      <c r="D238" s="204" t="e">
        <f t="shared" si="54"/>
        <v>#VALUE!</v>
      </c>
      <c r="E238" s="204" t="e">
        <f t="shared" si="58"/>
        <v>#VALUE!</v>
      </c>
      <c r="F238" s="204" t="e">
        <f t="shared" si="59"/>
        <v>#VALUE!</v>
      </c>
      <c r="H238" s="205"/>
      <c r="K238" s="206" t="e">
        <f t="shared" si="60"/>
        <v>#VALUE!</v>
      </c>
      <c r="L238" s="206" t="e">
        <f t="shared" si="61"/>
        <v>#VALUE!</v>
      </c>
      <c r="M238" s="207" t="e">
        <f t="shared" si="62"/>
        <v>#VALUE!</v>
      </c>
      <c r="O238" s="260">
        <v>224</v>
      </c>
      <c r="P238" s="261" t="e">
        <f t="shared" si="67"/>
        <v>#VALUE!</v>
      </c>
      <c r="Q238" s="262" t="e">
        <f t="shared" si="55"/>
        <v>#VALUE!</v>
      </c>
      <c r="R238" s="260" t="e">
        <f t="shared" si="63"/>
        <v>#VALUE!</v>
      </c>
      <c r="S238" s="245" t="e">
        <f t="shared" si="64"/>
        <v>#VALUE!</v>
      </c>
      <c r="T238" s="263" t="e">
        <f t="shared" si="65"/>
        <v>#VALUE!</v>
      </c>
    </row>
    <row r="239" spans="1:20" ht="9.75" customHeight="1" x14ac:dyDescent="0.2">
      <c r="A239" s="259" t="e">
        <f t="shared" si="56"/>
        <v>#VALUE!</v>
      </c>
      <c r="B239" s="203" t="e">
        <f t="shared" si="66"/>
        <v>#VALUE!</v>
      </c>
      <c r="C239" s="203" t="e">
        <f t="shared" si="57"/>
        <v>#VALUE!</v>
      </c>
      <c r="D239" s="204" t="e">
        <f t="shared" si="54"/>
        <v>#VALUE!</v>
      </c>
      <c r="E239" s="204" t="e">
        <f t="shared" si="58"/>
        <v>#VALUE!</v>
      </c>
      <c r="F239" s="204" t="e">
        <f t="shared" si="59"/>
        <v>#VALUE!</v>
      </c>
      <c r="H239" s="205"/>
      <c r="K239" s="206" t="e">
        <f t="shared" si="60"/>
        <v>#VALUE!</v>
      </c>
      <c r="L239" s="206" t="e">
        <f t="shared" si="61"/>
        <v>#VALUE!</v>
      </c>
      <c r="M239" s="207" t="e">
        <f t="shared" si="62"/>
        <v>#VALUE!</v>
      </c>
      <c r="O239" s="260">
        <v>225</v>
      </c>
      <c r="P239" s="261" t="e">
        <f t="shared" si="67"/>
        <v>#VALUE!</v>
      </c>
      <c r="Q239" s="262" t="e">
        <f t="shared" si="55"/>
        <v>#VALUE!</v>
      </c>
      <c r="R239" s="260" t="e">
        <f t="shared" si="63"/>
        <v>#VALUE!</v>
      </c>
      <c r="S239" s="245" t="e">
        <f t="shared" si="64"/>
        <v>#VALUE!</v>
      </c>
      <c r="T239" s="263" t="e">
        <f t="shared" si="65"/>
        <v>#VALUE!</v>
      </c>
    </row>
    <row r="240" spans="1:20" ht="9.75" customHeight="1" x14ac:dyDescent="0.2">
      <c r="A240" s="259" t="e">
        <f t="shared" si="56"/>
        <v>#VALUE!</v>
      </c>
      <c r="B240" s="203" t="e">
        <f t="shared" si="66"/>
        <v>#VALUE!</v>
      </c>
      <c r="C240" s="203" t="e">
        <f t="shared" si="57"/>
        <v>#VALUE!</v>
      </c>
      <c r="D240" s="204" t="e">
        <f t="shared" si="54"/>
        <v>#VALUE!</v>
      </c>
      <c r="E240" s="204" t="e">
        <f t="shared" si="58"/>
        <v>#VALUE!</v>
      </c>
      <c r="F240" s="204" t="e">
        <f t="shared" si="59"/>
        <v>#VALUE!</v>
      </c>
      <c r="H240" s="205"/>
      <c r="K240" s="206" t="e">
        <f t="shared" si="60"/>
        <v>#VALUE!</v>
      </c>
      <c r="L240" s="206" t="e">
        <f t="shared" si="61"/>
        <v>#VALUE!</v>
      </c>
      <c r="M240" s="207" t="e">
        <f t="shared" si="62"/>
        <v>#VALUE!</v>
      </c>
      <c r="O240" s="260">
        <v>226</v>
      </c>
      <c r="P240" s="261" t="e">
        <f t="shared" si="67"/>
        <v>#VALUE!</v>
      </c>
      <c r="Q240" s="262" t="e">
        <f t="shared" si="55"/>
        <v>#VALUE!</v>
      </c>
      <c r="R240" s="260" t="e">
        <f t="shared" si="63"/>
        <v>#VALUE!</v>
      </c>
      <c r="S240" s="245" t="e">
        <f t="shared" si="64"/>
        <v>#VALUE!</v>
      </c>
      <c r="T240" s="263" t="e">
        <f t="shared" si="65"/>
        <v>#VALUE!</v>
      </c>
    </row>
    <row r="241" spans="1:20" ht="9.75" customHeight="1" x14ac:dyDescent="0.2">
      <c r="A241" s="259" t="e">
        <f t="shared" si="56"/>
        <v>#VALUE!</v>
      </c>
      <c r="B241" s="203" t="e">
        <f t="shared" si="66"/>
        <v>#VALUE!</v>
      </c>
      <c r="C241" s="203" t="e">
        <f t="shared" si="57"/>
        <v>#VALUE!</v>
      </c>
      <c r="D241" s="204" t="e">
        <f t="shared" si="54"/>
        <v>#VALUE!</v>
      </c>
      <c r="E241" s="204" t="e">
        <f t="shared" si="58"/>
        <v>#VALUE!</v>
      </c>
      <c r="F241" s="204" t="e">
        <f t="shared" si="59"/>
        <v>#VALUE!</v>
      </c>
      <c r="H241" s="205"/>
      <c r="K241" s="206" t="e">
        <f t="shared" si="60"/>
        <v>#VALUE!</v>
      </c>
      <c r="L241" s="206" t="e">
        <f t="shared" si="61"/>
        <v>#VALUE!</v>
      </c>
      <c r="M241" s="207" t="e">
        <f t="shared" si="62"/>
        <v>#VALUE!</v>
      </c>
      <c r="O241" s="260">
        <v>227</v>
      </c>
      <c r="P241" s="261" t="e">
        <f t="shared" si="67"/>
        <v>#VALUE!</v>
      </c>
      <c r="Q241" s="262" t="e">
        <f t="shared" si="55"/>
        <v>#VALUE!</v>
      </c>
      <c r="R241" s="260" t="e">
        <f t="shared" si="63"/>
        <v>#VALUE!</v>
      </c>
      <c r="S241" s="245" t="e">
        <f t="shared" si="64"/>
        <v>#VALUE!</v>
      </c>
      <c r="T241" s="263" t="e">
        <f t="shared" si="65"/>
        <v>#VALUE!</v>
      </c>
    </row>
    <row r="242" spans="1:20" ht="9.75" customHeight="1" x14ac:dyDescent="0.2">
      <c r="A242" s="259" t="e">
        <f t="shared" si="56"/>
        <v>#VALUE!</v>
      </c>
      <c r="B242" s="203" t="e">
        <f t="shared" si="66"/>
        <v>#VALUE!</v>
      </c>
      <c r="C242" s="203" t="e">
        <f t="shared" si="57"/>
        <v>#VALUE!</v>
      </c>
      <c r="D242" s="204" t="e">
        <f t="shared" si="54"/>
        <v>#VALUE!</v>
      </c>
      <c r="E242" s="204" t="e">
        <f t="shared" si="58"/>
        <v>#VALUE!</v>
      </c>
      <c r="F242" s="204" t="e">
        <f t="shared" si="59"/>
        <v>#VALUE!</v>
      </c>
      <c r="H242" s="205"/>
      <c r="K242" s="206" t="e">
        <f t="shared" si="60"/>
        <v>#VALUE!</v>
      </c>
      <c r="L242" s="206" t="e">
        <f t="shared" si="61"/>
        <v>#VALUE!</v>
      </c>
      <c r="M242" s="207" t="e">
        <f t="shared" si="62"/>
        <v>#VALUE!</v>
      </c>
      <c r="O242" s="260">
        <v>228</v>
      </c>
      <c r="P242" s="261" t="e">
        <f t="shared" si="67"/>
        <v>#VALUE!</v>
      </c>
      <c r="Q242" s="262" t="e">
        <f t="shared" si="55"/>
        <v>#VALUE!</v>
      </c>
      <c r="R242" s="260" t="e">
        <f t="shared" si="63"/>
        <v>#VALUE!</v>
      </c>
      <c r="S242" s="245" t="e">
        <f t="shared" si="64"/>
        <v>#VALUE!</v>
      </c>
      <c r="T242" s="263" t="e">
        <f t="shared" si="65"/>
        <v>#VALUE!</v>
      </c>
    </row>
    <row r="243" spans="1:20" ht="9.75" customHeight="1" x14ac:dyDescent="0.2">
      <c r="A243" s="259" t="e">
        <f t="shared" si="56"/>
        <v>#VALUE!</v>
      </c>
      <c r="B243" s="203" t="e">
        <f t="shared" si="66"/>
        <v>#VALUE!</v>
      </c>
      <c r="C243" s="203" t="e">
        <f t="shared" si="57"/>
        <v>#VALUE!</v>
      </c>
      <c r="D243" s="204" t="e">
        <f t="shared" si="54"/>
        <v>#VALUE!</v>
      </c>
      <c r="E243" s="204" t="e">
        <f t="shared" si="58"/>
        <v>#VALUE!</v>
      </c>
      <c r="F243" s="204" t="e">
        <f t="shared" si="59"/>
        <v>#VALUE!</v>
      </c>
      <c r="H243" s="205"/>
      <c r="K243" s="206" t="e">
        <f t="shared" si="60"/>
        <v>#VALUE!</v>
      </c>
      <c r="L243" s="206" t="e">
        <f t="shared" si="61"/>
        <v>#VALUE!</v>
      </c>
      <c r="M243" s="207" t="e">
        <f t="shared" si="62"/>
        <v>#VALUE!</v>
      </c>
      <c r="O243" s="260">
        <v>229</v>
      </c>
      <c r="P243" s="261" t="e">
        <f t="shared" si="67"/>
        <v>#VALUE!</v>
      </c>
      <c r="Q243" s="262" t="e">
        <f t="shared" si="55"/>
        <v>#VALUE!</v>
      </c>
      <c r="R243" s="260" t="e">
        <f t="shared" si="63"/>
        <v>#VALUE!</v>
      </c>
      <c r="S243" s="245" t="e">
        <f t="shared" si="64"/>
        <v>#VALUE!</v>
      </c>
      <c r="T243" s="263" t="e">
        <f t="shared" si="65"/>
        <v>#VALUE!</v>
      </c>
    </row>
    <row r="244" spans="1:20" ht="9.75" customHeight="1" x14ac:dyDescent="0.2">
      <c r="A244" s="259" t="e">
        <f t="shared" si="56"/>
        <v>#VALUE!</v>
      </c>
      <c r="B244" s="203" t="e">
        <f t="shared" si="66"/>
        <v>#VALUE!</v>
      </c>
      <c r="C244" s="203" t="e">
        <f t="shared" si="57"/>
        <v>#VALUE!</v>
      </c>
      <c r="D244" s="204" t="e">
        <f t="shared" si="54"/>
        <v>#VALUE!</v>
      </c>
      <c r="E244" s="204" t="e">
        <f t="shared" si="58"/>
        <v>#VALUE!</v>
      </c>
      <c r="F244" s="204" t="e">
        <f t="shared" si="59"/>
        <v>#VALUE!</v>
      </c>
      <c r="H244" s="205"/>
      <c r="K244" s="206" t="e">
        <f t="shared" si="60"/>
        <v>#VALUE!</v>
      </c>
      <c r="L244" s="206" t="e">
        <f t="shared" si="61"/>
        <v>#VALUE!</v>
      </c>
      <c r="M244" s="207" t="e">
        <f t="shared" si="62"/>
        <v>#VALUE!</v>
      </c>
      <c r="O244" s="260">
        <v>230</v>
      </c>
      <c r="P244" s="261" t="e">
        <f t="shared" si="67"/>
        <v>#VALUE!</v>
      </c>
      <c r="Q244" s="262" t="e">
        <f t="shared" si="55"/>
        <v>#VALUE!</v>
      </c>
      <c r="R244" s="260" t="e">
        <f t="shared" si="63"/>
        <v>#VALUE!</v>
      </c>
      <c r="S244" s="245" t="e">
        <f t="shared" si="64"/>
        <v>#VALUE!</v>
      </c>
      <c r="T244" s="263" t="e">
        <f t="shared" si="65"/>
        <v>#VALUE!</v>
      </c>
    </row>
    <row r="245" spans="1:20" ht="9.75" customHeight="1" x14ac:dyDescent="0.2">
      <c r="A245" s="259" t="e">
        <f t="shared" si="56"/>
        <v>#VALUE!</v>
      </c>
      <c r="B245" s="203" t="e">
        <f t="shared" si="66"/>
        <v>#VALUE!</v>
      </c>
      <c r="C245" s="203" t="e">
        <f t="shared" si="57"/>
        <v>#VALUE!</v>
      </c>
      <c r="D245" s="204" t="e">
        <f t="shared" si="54"/>
        <v>#VALUE!</v>
      </c>
      <c r="E245" s="204" t="e">
        <f t="shared" si="58"/>
        <v>#VALUE!</v>
      </c>
      <c r="F245" s="204" t="e">
        <f t="shared" si="59"/>
        <v>#VALUE!</v>
      </c>
      <c r="H245" s="205"/>
      <c r="K245" s="206" t="e">
        <f t="shared" si="60"/>
        <v>#VALUE!</v>
      </c>
      <c r="L245" s="206" t="e">
        <f t="shared" si="61"/>
        <v>#VALUE!</v>
      </c>
      <c r="M245" s="207" t="e">
        <f t="shared" si="62"/>
        <v>#VALUE!</v>
      </c>
      <c r="O245" s="260">
        <v>231</v>
      </c>
      <c r="P245" s="261" t="e">
        <f t="shared" si="67"/>
        <v>#VALUE!</v>
      </c>
      <c r="Q245" s="262" t="e">
        <f t="shared" si="55"/>
        <v>#VALUE!</v>
      </c>
      <c r="R245" s="260" t="e">
        <f t="shared" si="63"/>
        <v>#VALUE!</v>
      </c>
      <c r="S245" s="245" t="e">
        <f t="shared" si="64"/>
        <v>#VALUE!</v>
      </c>
      <c r="T245" s="263" t="e">
        <f t="shared" si="65"/>
        <v>#VALUE!</v>
      </c>
    </row>
    <row r="246" spans="1:20" ht="9.75" customHeight="1" x14ac:dyDescent="0.2">
      <c r="A246" s="259" t="e">
        <f t="shared" si="56"/>
        <v>#VALUE!</v>
      </c>
      <c r="B246" s="203" t="e">
        <f t="shared" si="66"/>
        <v>#VALUE!</v>
      </c>
      <c r="C246" s="203" t="e">
        <f t="shared" si="57"/>
        <v>#VALUE!</v>
      </c>
      <c r="D246" s="204" t="e">
        <f t="shared" si="54"/>
        <v>#VALUE!</v>
      </c>
      <c r="E246" s="204" t="e">
        <f t="shared" si="58"/>
        <v>#VALUE!</v>
      </c>
      <c r="F246" s="204" t="e">
        <f t="shared" si="59"/>
        <v>#VALUE!</v>
      </c>
      <c r="H246" s="205"/>
      <c r="K246" s="206" t="e">
        <f t="shared" si="60"/>
        <v>#VALUE!</v>
      </c>
      <c r="L246" s="206" t="e">
        <f t="shared" si="61"/>
        <v>#VALUE!</v>
      </c>
      <c r="M246" s="207" t="e">
        <f t="shared" si="62"/>
        <v>#VALUE!</v>
      </c>
      <c r="O246" s="260">
        <v>232</v>
      </c>
      <c r="P246" s="261" t="e">
        <f t="shared" si="67"/>
        <v>#VALUE!</v>
      </c>
      <c r="Q246" s="262" t="e">
        <f t="shared" si="55"/>
        <v>#VALUE!</v>
      </c>
      <c r="R246" s="260" t="e">
        <f t="shared" si="63"/>
        <v>#VALUE!</v>
      </c>
      <c r="S246" s="245" t="e">
        <f t="shared" si="64"/>
        <v>#VALUE!</v>
      </c>
      <c r="T246" s="263" t="e">
        <f t="shared" si="65"/>
        <v>#VALUE!</v>
      </c>
    </row>
    <row r="247" spans="1:20" ht="9.75" customHeight="1" x14ac:dyDescent="0.2">
      <c r="A247" s="259" t="e">
        <f t="shared" si="56"/>
        <v>#VALUE!</v>
      </c>
      <c r="B247" s="203" t="e">
        <f t="shared" si="66"/>
        <v>#VALUE!</v>
      </c>
      <c r="C247" s="203" t="e">
        <f t="shared" si="57"/>
        <v>#VALUE!</v>
      </c>
      <c r="D247" s="204" t="e">
        <f t="shared" si="54"/>
        <v>#VALUE!</v>
      </c>
      <c r="E247" s="204" t="e">
        <f t="shared" si="58"/>
        <v>#VALUE!</v>
      </c>
      <c r="F247" s="204" t="e">
        <f t="shared" si="59"/>
        <v>#VALUE!</v>
      </c>
      <c r="H247" s="205"/>
      <c r="K247" s="206" t="e">
        <f t="shared" si="60"/>
        <v>#VALUE!</v>
      </c>
      <c r="L247" s="206" t="e">
        <f t="shared" si="61"/>
        <v>#VALUE!</v>
      </c>
      <c r="M247" s="207" t="e">
        <f t="shared" si="62"/>
        <v>#VALUE!</v>
      </c>
      <c r="O247" s="260">
        <v>233</v>
      </c>
      <c r="P247" s="261" t="e">
        <f t="shared" si="67"/>
        <v>#VALUE!</v>
      </c>
      <c r="Q247" s="262" t="e">
        <f t="shared" si="55"/>
        <v>#VALUE!</v>
      </c>
      <c r="R247" s="260" t="e">
        <f t="shared" si="63"/>
        <v>#VALUE!</v>
      </c>
      <c r="S247" s="245" t="e">
        <f t="shared" si="64"/>
        <v>#VALUE!</v>
      </c>
      <c r="T247" s="263" t="e">
        <f t="shared" si="65"/>
        <v>#VALUE!</v>
      </c>
    </row>
    <row r="248" spans="1:20" ht="9.75" customHeight="1" x14ac:dyDescent="0.2">
      <c r="A248" s="259" t="e">
        <f t="shared" si="56"/>
        <v>#VALUE!</v>
      </c>
      <c r="B248" s="203" t="e">
        <f t="shared" si="66"/>
        <v>#VALUE!</v>
      </c>
      <c r="C248" s="203" t="e">
        <f t="shared" si="57"/>
        <v>#VALUE!</v>
      </c>
      <c r="D248" s="204" t="e">
        <f t="shared" si="54"/>
        <v>#VALUE!</v>
      </c>
      <c r="E248" s="204" t="e">
        <f t="shared" si="58"/>
        <v>#VALUE!</v>
      </c>
      <c r="F248" s="204" t="e">
        <f t="shared" si="59"/>
        <v>#VALUE!</v>
      </c>
      <c r="H248" s="205"/>
      <c r="K248" s="206" t="e">
        <f t="shared" si="60"/>
        <v>#VALUE!</v>
      </c>
      <c r="L248" s="206" t="e">
        <f t="shared" si="61"/>
        <v>#VALUE!</v>
      </c>
      <c r="M248" s="207" t="e">
        <f t="shared" si="62"/>
        <v>#VALUE!</v>
      </c>
      <c r="O248" s="260">
        <v>234</v>
      </c>
      <c r="P248" s="261" t="e">
        <f t="shared" si="67"/>
        <v>#VALUE!</v>
      </c>
      <c r="Q248" s="262" t="e">
        <f t="shared" si="55"/>
        <v>#VALUE!</v>
      </c>
      <c r="R248" s="260" t="e">
        <f t="shared" si="63"/>
        <v>#VALUE!</v>
      </c>
      <c r="S248" s="245" t="e">
        <f t="shared" si="64"/>
        <v>#VALUE!</v>
      </c>
      <c r="T248" s="263" t="e">
        <f t="shared" si="65"/>
        <v>#VALUE!</v>
      </c>
    </row>
    <row r="249" spans="1:20" ht="9.75" customHeight="1" x14ac:dyDescent="0.2">
      <c r="A249" s="259" t="e">
        <f t="shared" si="56"/>
        <v>#VALUE!</v>
      </c>
      <c r="B249" s="203" t="e">
        <f t="shared" si="66"/>
        <v>#VALUE!</v>
      </c>
      <c r="C249" s="203" t="e">
        <f t="shared" si="57"/>
        <v>#VALUE!</v>
      </c>
      <c r="D249" s="204" t="e">
        <f t="shared" si="54"/>
        <v>#VALUE!</v>
      </c>
      <c r="E249" s="204" t="e">
        <f t="shared" si="58"/>
        <v>#VALUE!</v>
      </c>
      <c r="F249" s="204" t="e">
        <f t="shared" si="59"/>
        <v>#VALUE!</v>
      </c>
      <c r="H249" s="205"/>
      <c r="K249" s="206" t="e">
        <f t="shared" si="60"/>
        <v>#VALUE!</v>
      </c>
      <c r="L249" s="206" t="e">
        <f t="shared" si="61"/>
        <v>#VALUE!</v>
      </c>
      <c r="M249" s="207" t="e">
        <f t="shared" si="62"/>
        <v>#VALUE!</v>
      </c>
      <c r="O249" s="260">
        <v>235</v>
      </c>
      <c r="P249" s="261" t="e">
        <f t="shared" si="67"/>
        <v>#VALUE!</v>
      </c>
      <c r="Q249" s="262" t="e">
        <f t="shared" si="55"/>
        <v>#VALUE!</v>
      </c>
      <c r="R249" s="260" t="e">
        <f t="shared" si="63"/>
        <v>#VALUE!</v>
      </c>
      <c r="S249" s="245" t="e">
        <f t="shared" si="64"/>
        <v>#VALUE!</v>
      </c>
      <c r="T249" s="263" t="e">
        <f t="shared" si="65"/>
        <v>#VALUE!</v>
      </c>
    </row>
    <row r="250" spans="1:20" ht="9.75" customHeight="1" x14ac:dyDescent="0.2">
      <c r="A250" s="259" t="e">
        <f t="shared" si="56"/>
        <v>#VALUE!</v>
      </c>
      <c r="B250" s="203" t="e">
        <f t="shared" si="66"/>
        <v>#VALUE!</v>
      </c>
      <c r="C250" s="203" t="e">
        <f t="shared" si="57"/>
        <v>#VALUE!</v>
      </c>
      <c r="D250" s="204" t="e">
        <f t="shared" si="54"/>
        <v>#VALUE!</v>
      </c>
      <c r="E250" s="204" t="e">
        <f t="shared" si="58"/>
        <v>#VALUE!</v>
      </c>
      <c r="F250" s="204" t="e">
        <f t="shared" si="59"/>
        <v>#VALUE!</v>
      </c>
      <c r="H250" s="205"/>
      <c r="K250" s="206" t="e">
        <f t="shared" si="60"/>
        <v>#VALUE!</v>
      </c>
      <c r="L250" s="206" t="e">
        <f t="shared" si="61"/>
        <v>#VALUE!</v>
      </c>
      <c r="M250" s="207" t="e">
        <f t="shared" si="62"/>
        <v>#VALUE!</v>
      </c>
      <c r="O250" s="260">
        <v>236</v>
      </c>
      <c r="P250" s="261" t="e">
        <f t="shared" si="67"/>
        <v>#VALUE!</v>
      </c>
      <c r="Q250" s="262" t="e">
        <f t="shared" si="55"/>
        <v>#VALUE!</v>
      </c>
      <c r="R250" s="260" t="e">
        <f t="shared" si="63"/>
        <v>#VALUE!</v>
      </c>
      <c r="S250" s="245" t="e">
        <f t="shared" si="64"/>
        <v>#VALUE!</v>
      </c>
      <c r="T250" s="263" t="e">
        <f t="shared" si="65"/>
        <v>#VALUE!</v>
      </c>
    </row>
    <row r="251" spans="1:20" ht="9.75" customHeight="1" x14ac:dyDescent="0.2">
      <c r="A251" s="259" t="e">
        <f t="shared" si="56"/>
        <v>#VALUE!</v>
      </c>
      <c r="B251" s="203" t="e">
        <f t="shared" si="66"/>
        <v>#VALUE!</v>
      </c>
      <c r="C251" s="203" t="e">
        <f t="shared" si="57"/>
        <v>#VALUE!</v>
      </c>
      <c r="D251" s="204" t="e">
        <f t="shared" si="54"/>
        <v>#VALUE!</v>
      </c>
      <c r="E251" s="204" t="e">
        <f t="shared" si="58"/>
        <v>#VALUE!</v>
      </c>
      <c r="F251" s="204" t="e">
        <f t="shared" si="59"/>
        <v>#VALUE!</v>
      </c>
      <c r="H251" s="205"/>
      <c r="K251" s="206" t="e">
        <f t="shared" si="60"/>
        <v>#VALUE!</v>
      </c>
      <c r="L251" s="206" t="e">
        <f t="shared" si="61"/>
        <v>#VALUE!</v>
      </c>
      <c r="M251" s="207" t="e">
        <f t="shared" si="62"/>
        <v>#VALUE!</v>
      </c>
      <c r="O251" s="260">
        <v>237</v>
      </c>
      <c r="P251" s="261" t="e">
        <f t="shared" si="67"/>
        <v>#VALUE!</v>
      </c>
      <c r="Q251" s="262" t="e">
        <f t="shared" si="55"/>
        <v>#VALUE!</v>
      </c>
      <c r="R251" s="260" t="e">
        <f t="shared" si="63"/>
        <v>#VALUE!</v>
      </c>
      <c r="S251" s="245" t="e">
        <f t="shared" si="64"/>
        <v>#VALUE!</v>
      </c>
      <c r="T251" s="263" t="e">
        <f t="shared" si="65"/>
        <v>#VALUE!</v>
      </c>
    </row>
    <row r="252" spans="1:20" ht="9.75" customHeight="1" x14ac:dyDescent="0.2">
      <c r="A252" s="259" t="e">
        <f t="shared" si="56"/>
        <v>#VALUE!</v>
      </c>
      <c r="B252" s="203" t="e">
        <f t="shared" si="66"/>
        <v>#VALUE!</v>
      </c>
      <c r="C252" s="203" t="e">
        <f t="shared" si="57"/>
        <v>#VALUE!</v>
      </c>
      <c r="D252" s="204" t="e">
        <f t="shared" si="54"/>
        <v>#VALUE!</v>
      </c>
      <c r="E252" s="204" t="e">
        <f t="shared" si="58"/>
        <v>#VALUE!</v>
      </c>
      <c r="F252" s="204" t="e">
        <f t="shared" si="59"/>
        <v>#VALUE!</v>
      </c>
      <c r="H252" s="205"/>
      <c r="K252" s="206" t="e">
        <f t="shared" si="60"/>
        <v>#VALUE!</v>
      </c>
      <c r="L252" s="206" t="e">
        <f t="shared" si="61"/>
        <v>#VALUE!</v>
      </c>
      <c r="M252" s="207" t="e">
        <f t="shared" si="62"/>
        <v>#VALUE!</v>
      </c>
      <c r="O252" s="260">
        <v>238</v>
      </c>
      <c r="P252" s="261" t="e">
        <f t="shared" si="67"/>
        <v>#VALUE!</v>
      </c>
      <c r="Q252" s="262" t="e">
        <f t="shared" si="55"/>
        <v>#VALUE!</v>
      </c>
      <c r="R252" s="260" t="e">
        <f t="shared" si="63"/>
        <v>#VALUE!</v>
      </c>
      <c r="S252" s="245" t="e">
        <f t="shared" si="64"/>
        <v>#VALUE!</v>
      </c>
      <c r="T252" s="263" t="e">
        <f t="shared" si="65"/>
        <v>#VALUE!</v>
      </c>
    </row>
    <row r="253" spans="1:20" ht="9.75" customHeight="1" x14ac:dyDescent="0.2">
      <c r="A253" s="259" t="e">
        <f t="shared" si="56"/>
        <v>#VALUE!</v>
      </c>
      <c r="B253" s="203" t="e">
        <f t="shared" si="66"/>
        <v>#VALUE!</v>
      </c>
      <c r="C253" s="203" t="e">
        <f t="shared" si="57"/>
        <v>#VALUE!</v>
      </c>
      <c r="D253" s="204" t="e">
        <f t="shared" si="54"/>
        <v>#VALUE!</v>
      </c>
      <c r="E253" s="204" t="e">
        <f t="shared" si="58"/>
        <v>#VALUE!</v>
      </c>
      <c r="F253" s="204" t="e">
        <f t="shared" si="59"/>
        <v>#VALUE!</v>
      </c>
      <c r="H253" s="205"/>
      <c r="K253" s="206" t="e">
        <f t="shared" si="60"/>
        <v>#VALUE!</v>
      </c>
      <c r="L253" s="206" t="e">
        <f t="shared" si="61"/>
        <v>#VALUE!</v>
      </c>
      <c r="M253" s="207" t="e">
        <f t="shared" si="62"/>
        <v>#VALUE!</v>
      </c>
      <c r="O253" s="260">
        <v>239</v>
      </c>
      <c r="P253" s="261" t="e">
        <f t="shared" si="67"/>
        <v>#VALUE!</v>
      </c>
      <c r="Q253" s="262" t="e">
        <f t="shared" si="55"/>
        <v>#VALUE!</v>
      </c>
      <c r="R253" s="260" t="e">
        <f t="shared" si="63"/>
        <v>#VALUE!</v>
      </c>
      <c r="S253" s="245" t="e">
        <f t="shared" si="64"/>
        <v>#VALUE!</v>
      </c>
      <c r="T253" s="263" t="e">
        <f t="shared" si="65"/>
        <v>#VALUE!</v>
      </c>
    </row>
    <row r="254" spans="1:20" ht="9.75" customHeight="1" x14ac:dyDescent="0.2">
      <c r="A254" s="259" t="e">
        <f t="shared" si="56"/>
        <v>#VALUE!</v>
      </c>
      <c r="B254" s="203" t="e">
        <f t="shared" si="66"/>
        <v>#VALUE!</v>
      </c>
      <c r="C254" s="203" t="e">
        <f t="shared" si="57"/>
        <v>#VALUE!</v>
      </c>
      <c r="D254" s="204" t="e">
        <f t="shared" si="54"/>
        <v>#VALUE!</v>
      </c>
      <c r="E254" s="204" t="e">
        <f t="shared" si="58"/>
        <v>#VALUE!</v>
      </c>
      <c r="F254" s="204" t="e">
        <f t="shared" si="59"/>
        <v>#VALUE!</v>
      </c>
      <c r="H254" s="205"/>
      <c r="K254" s="206" t="e">
        <f t="shared" si="60"/>
        <v>#VALUE!</v>
      </c>
      <c r="L254" s="206" t="e">
        <f t="shared" si="61"/>
        <v>#VALUE!</v>
      </c>
      <c r="M254" s="207" t="e">
        <f t="shared" si="62"/>
        <v>#VALUE!</v>
      </c>
      <c r="O254" s="260">
        <v>240</v>
      </c>
      <c r="P254" s="261" t="e">
        <f t="shared" si="67"/>
        <v>#VALUE!</v>
      </c>
      <c r="Q254" s="262" t="e">
        <f t="shared" si="55"/>
        <v>#VALUE!</v>
      </c>
      <c r="R254" s="260" t="e">
        <f t="shared" si="63"/>
        <v>#VALUE!</v>
      </c>
      <c r="S254" s="245" t="e">
        <f t="shared" si="64"/>
        <v>#VALUE!</v>
      </c>
      <c r="T254" s="263" t="e">
        <f t="shared" si="65"/>
        <v>#VALUE!</v>
      </c>
    </row>
    <row r="255" spans="1:20" ht="9.75" customHeight="1" x14ac:dyDescent="0.2">
      <c r="A255" s="259" t="e">
        <f t="shared" si="56"/>
        <v>#VALUE!</v>
      </c>
      <c r="B255" s="203" t="e">
        <f t="shared" si="66"/>
        <v>#VALUE!</v>
      </c>
      <c r="C255" s="203" t="e">
        <f t="shared" si="57"/>
        <v>#VALUE!</v>
      </c>
      <c r="D255" s="204" t="e">
        <f t="shared" si="54"/>
        <v>#VALUE!</v>
      </c>
      <c r="E255" s="204" t="e">
        <f t="shared" si="58"/>
        <v>#VALUE!</v>
      </c>
      <c r="F255" s="204" t="e">
        <f t="shared" si="59"/>
        <v>#VALUE!</v>
      </c>
      <c r="H255" s="205"/>
      <c r="K255" s="206" t="e">
        <f t="shared" si="60"/>
        <v>#VALUE!</v>
      </c>
      <c r="L255" s="206" t="e">
        <f t="shared" si="61"/>
        <v>#VALUE!</v>
      </c>
      <c r="M255" s="207" t="e">
        <f t="shared" si="62"/>
        <v>#VALUE!</v>
      </c>
      <c r="O255" s="260">
        <v>241</v>
      </c>
      <c r="P255" s="261" t="e">
        <f t="shared" si="67"/>
        <v>#VALUE!</v>
      </c>
      <c r="Q255" s="262" t="e">
        <f t="shared" si="55"/>
        <v>#VALUE!</v>
      </c>
      <c r="R255" s="260" t="e">
        <f t="shared" si="63"/>
        <v>#VALUE!</v>
      </c>
      <c r="S255" s="245" t="e">
        <f t="shared" si="64"/>
        <v>#VALUE!</v>
      </c>
      <c r="T255" s="263" t="e">
        <f t="shared" si="65"/>
        <v>#VALUE!</v>
      </c>
    </row>
    <row r="256" spans="1:20" ht="9.75" customHeight="1" x14ac:dyDescent="0.2">
      <c r="A256" s="259" t="e">
        <f t="shared" si="56"/>
        <v>#VALUE!</v>
      </c>
      <c r="B256" s="203" t="e">
        <f t="shared" si="66"/>
        <v>#VALUE!</v>
      </c>
      <c r="C256" s="203" t="e">
        <f t="shared" si="57"/>
        <v>#VALUE!</v>
      </c>
      <c r="D256" s="204" t="e">
        <f t="shared" si="54"/>
        <v>#VALUE!</v>
      </c>
      <c r="E256" s="204" t="e">
        <f t="shared" si="58"/>
        <v>#VALUE!</v>
      </c>
      <c r="F256" s="204" t="e">
        <f t="shared" si="59"/>
        <v>#VALUE!</v>
      </c>
      <c r="H256" s="205"/>
      <c r="K256" s="206" t="e">
        <f t="shared" si="60"/>
        <v>#VALUE!</v>
      </c>
      <c r="L256" s="206" t="e">
        <f t="shared" si="61"/>
        <v>#VALUE!</v>
      </c>
      <c r="M256" s="207" t="e">
        <f t="shared" si="62"/>
        <v>#VALUE!</v>
      </c>
      <c r="O256" s="260">
        <v>242</v>
      </c>
      <c r="P256" s="261" t="e">
        <f t="shared" si="67"/>
        <v>#VALUE!</v>
      </c>
      <c r="Q256" s="262" t="e">
        <f t="shared" si="55"/>
        <v>#VALUE!</v>
      </c>
      <c r="R256" s="260" t="e">
        <f t="shared" si="63"/>
        <v>#VALUE!</v>
      </c>
      <c r="S256" s="245" t="e">
        <f t="shared" si="64"/>
        <v>#VALUE!</v>
      </c>
      <c r="T256" s="263" t="e">
        <f t="shared" si="65"/>
        <v>#VALUE!</v>
      </c>
    </row>
    <row r="257" spans="1:20" ht="9.75" customHeight="1" x14ac:dyDescent="0.2">
      <c r="A257" s="259" t="e">
        <f t="shared" si="56"/>
        <v>#VALUE!</v>
      </c>
      <c r="B257" s="203" t="e">
        <f t="shared" si="66"/>
        <v>#VALUE!</v>
      </c>
      <c r="C257" s="203" t="e">
        <f t="shared" si="57"/>
        <v>#VALUE!</v>
      </c>
      <c r="D257" s="204" t="e">
        <f t="shared" si="54"/>
        <v>#VALUE!</v>
      </c>
      <c r="E257" s="204" t="e">
        <f t="shared" si="58"/>
        <v>#VALUE!</v>
      </c>
      <c r="F257" s="204" t="e">
        <f t="shared" si="59"/>
        <v>#VALUE!</v>
      </c>
      <c r="H257" s="205"/>
      <c r="K257" s="206" t="e">
        <f t="shared" si="60"/>
        <v>#VALUE!</v>
      </c>
      <c r="L257" s="206" t="e">
        <f t="shared" si="61"/>
        <v>#VALUE!</v>
      </c>
      <c r="M257" s="207" t="e">
        <f t="shared" si="62"/>
        <v>#VALUE!</v>
      </c>
      <c r="O257" s="260">
        <v>243</v>
      </c>
      <c r="P257" s="261" t="e">
        <f t="shared" si="67"/>
        <v>#VALUE!</v>
      </c>
      <c r="Q257" s="262" t="e">
        <f t="shared" si="55"/>
        <v>#VALUE!</v>
      </c>
      <c r="R257" s="260" t="e">
        <f t="shared" si="63"/>
        <v>#VALUE!</v>
      </c>
      <c r="S257" s="245" t="e">
        <f t="shared" si="64"/>
        <v>#VALUE!</v>
      </c>
      <c r="T257" s="263" t="e">
        <f t="shared" si="65"/>
        <v>#VALUE!</v>
      </c>
    </row>
    <row r="258" spans="1:20" ht="9.75" customHeight="1" x14ac:dyDescent="0.2">
      <c r="A258" s="259" t="e">
        <f t="shared" si="56"/>
        <v>#VALUE!</v>
      </c>
      <c r="B258" s="203" t="e">
        <f t="shared" si="66"/>
        <v>#VALUE!</v>
      </c>
      <c r="C258" s="203" t="e">
        <f t="shared" si="57"/>
        <v>#VALUE!</v>
      </c>
      <c r="D258" s="204" t="e">
        <f t="shared" si="54"/>
        <v>#VALUE!</v>
      </c>
      <c r="E258" s="204" t="e">
        <f t="shared" si="58"/>
        <v>#VALUE!</v>
      </c>
      <c r="F258" s="204" t="e">
        <f t="shared" si="59"/>
        <v>#VALUE!</v>
      </c>
      <c r="H258" s="205"/>
      <c r="K258" s="206" t="e">
        <f t="shared" si="60"/>
        <v>#VALUE!</v>
      </c>
      <c r="L258" s="206" t="e">
        <f t="shared" si="61"/>
        <v>#VALUE!</v>
      </c>
      <c r="M258" s="207" t="e">
        <f t="shared" si="62"/>
        <v>#VALUE!</v>
      </c>
      <c r="O258" s="260">
        <v>244</v>
      </c>
      <c r="P258" s="261" t="e">
        <f t="shared" si="67"/>
        <v>#VALUE!</v>
      </c>
      <c r="Q258" s="262" t="e">
        <f t="shared" si="55"/>
        <v>#VALUE!</v>
      </c>
      <c r="R258" s="260" t="e">
        <f t="shared" si="63"/>
        <v>#VALUE!</v>
      </c>
      <c r="S258" s="245" t="e">
        <f t="shared" si="64"/>
        <v>#VALUE!</v>
      </c>
      <c r="T258" s="263" t="e">
        <f t="shared" si="65"/>
        <v>#VALUE!</v>
      </c>
    </row>
    <row r="259" spans="1:20" ht="9.75" customHeight="1" x14ac:dyDescent="0.2">
      <c r="A259" s="259" t="e">
        <f t="shared" si="56"/>
        <v>#VALUE!</v>
      </c>
      <c r="B259" s="203" t="e">
        <f t="shared" si="66"/>
        <v>#VALUE!</v>
      </c>
      <c r="C259" s="203" t="e">
        <f t="shared" si="57"/>
        <v>#VALUE!</v>
      </c>
      <c r="D259" s="204" t="e">
        <f t="shared" si="54"/>
        <v>#VALUE!</v>
      </c>
      <c r="E259" s="204" t="e">
        <f t="shared" si="58"/>
        <v>#VALUE!</v>
      </c>
      <c r="F259" s="204" t="e">
        <f t="shared" si="59"/>
        <v>#VALUE!</v>
      </c>
      <c r="H259" s="205"/>
      <c r="K259" s="206" t="e">
        <f t="shared" si="60"/>
        <v>#VALUE!</v>
      </c>
      <c r="L259" s="206" t="e">
        <f t="shared" si="61"/>
        <v>#VALUE!</v>
      </c>
      <c r="M259" s="207" t="e">
        <f t="shared" si="62"/>
        <v>#VALUE!</v>
      </c>
      <c r="O259" s="260">
        <v>245</v>
      </c>
      <c r="P259" s="261" t="e">
        <f t="shared" si="67"/>
        <v>#VALUE!</v>
      </c>
      <c r="Q259" s="262" t="e">
        <f t="shared" si="55"/>
        <v>#VALUE!</v>
      </c>
      <c r="R259" s="260" t="e">
        <f t="shared" si="63"/>
        <v>#VALUE!</v>
      </c>
      <c r="S259" s="245" t="e">
        <f t="shared" si="64"/>
        <v>#VALUE!</v>
      </c>
      <c r="T259" s="263" t="e">
        <f t="shared" si="65"/>
        <v>#VALUE!</v>
      </c>
    </row>
    <row r="260" spans="1:20" ht="9.75" customHeight="1" x14ac:dyDescent="0.2">
      <c r="A260" s="259" t="e">
        <f t="shared" si="56"/>
        <v>#VALUE!</v>
      </c>
      <c r="B260" s="203" t="e">
        <f t="shared" si="66"/>
        <v>#VALUE!</v>
      </c>
      <c r="C260" s="203" t="e">
        <f t="shared" si="57"/>
        <v>#VALUE!</v>
      </c>
      <c r="D260" s="204" t="e">
        <f t="shared" si="54"/>
        <v>#VALUE!</v>
      </c>
      <c r="E260" s="204" t="e">
        <f t="shared" si="58"/>
        <v>#VALUE!</v>
      </c>
      <c r="F260" s="204" t="e">
        <f t="shared" si="59"/>
        <v>#VALUE!</v>
      </c>
      <c r="H260" s="205"/>
      <c r="K260" s="206" t="e">
        <f t="shared" si="60"/>
        <v>#VALUE!</v>
      </c>
      <c r="L260" s="206" t="e">
        <f t="shared" si="61"/>
        <v>#VALUE!</v>
      </c>
      <c r="M260" s="207" t="e">
        <f t="shared" si="62"/>
        <v>#VALUE!</v>
      </c>
      <c r="O260" s="260">
        <v>246</v>
      </c>
      <c r="P260" s="261" t="e">
        <f t="shared" si="67"/>
        <v>#VALUE!</v>
      </c>
      <c r="Q260" s="262" t="e">
        <f t="shared" si="55"/>
        <v>#VALUE!</v>
      </c>
      <c r="R260" s="260" t="e">
        <f t="shared" si="63"/>
        <v>#VALUE!</v>
      </c>
      <c r="S260" s="245" t="e">
        <f t="shared" si="64"/>
        <v>#VALUE!</v>
      </c>
      <c r="T260" s="263" t="e">
        <f t="shared" si="65"/>
        <v>#VALUE!</v>
      </c>
    </row>
    <row r="261" spans="1:20" ht="9.75" customHeight="1" x14ac:dyDescent="0.2">
      <c r="A261" s="259" t="e">
        <f t="shared" si="56"/>
        <v>#VALUE!</v>
      </c>
      <c r="B261" s="203" t="e">
        <f t="shared" si="66"/>
        <v>#VALUE!</v>
      </c>
      <c r="C261" s="203" t="e">
        <f t="shared" si="57"/>
        <v>#VALUE!</v>
      </c>
      <c r="D261" s="204" t="e">
        <f t="shared" si="54"/>
        <v>#VALUE!</v>
      </c>
      <c r="E261" s="204" t="e">
        <f t="shared" si="58"/>
        <v>#VALUE!</v>
      </c>
      <c r="F261" s="204" t="e">
        <f t="shared" si="59"/>
        <v>#VALUE!</v>
      </c>
      <c r="H261" s="205"/>
      <c r="K261" s="206" t="e">
        <f t="shared" si="60"/>
        <v>#VALUE!</v>
      </c>
      <c r="L261" s="206" t="e">
        <f t="shared" si="61"/>
        <v>#VALUE!</v>
      </c>
      <c r="M261" s="207" t="e">
        <f t="shared" si="62"/>
        <v>#VALUE!</v>
      </c>
      <c r="O261" s="260">
        <v>247</v>
      </c>
      <c r="P261" s="261" t="e">
        <f t="shared" si="67"/>
        <v>#VALUE!</v>
      </c>
      <c r="Q261" s="262" t="e">
        <f t="shared" si="55"/>
        <v>#VALUE!</v>
      </c>
      <c r="R261" s="260" t="e">
        <f t="shared" si="63"/>
        <v>#VALUE!</v>
      </c>
      <c r="S261" s="245" t="e">
        <f t="shared" si="64"/>
        <v>#VALUE!</v>
      </c>
      <c r="T261" s="263" t="e">
        <f t="shared" si="65"/>
        <v>#VALUE!</v>
      </c>
    </row>
    <row r="262" spans="1:20" ht="9.75" customHeight="1" x14ac:dyDescent="0.2">
      <c r="A262" s="259" t="e">
        <f t="shared" si="56"/>
        <v>#VALUE!</v>
      </c>
      <c r="B262" s="203" t="e">
        <f t="shared" si="66"/>
        <v>#VALUE!</v>
      </c>
      <c r="C262" s="203" t="e">
        <f t="shared" si="57"/>
        <v>#VALUE!</v>
      </c>
      <c r="D262" s="204" t="e">
        <f t="shared" si="54"/>
        <v>#VALUE!</v>
      </c>
      <c r="E262" s="204" t="e">
        <f t="shared" si="58"/>
        <v>#VALUE!</v>
      </c>
      <c r="F262" s="204" t="e">
        <f t="shared" si="59"/>
        <v>#VALUE!</v>
      </c>
      <c r="H262" s="205"/>
      <c r="K262" s="206" t="e">
        <f t="shared" si="60"/>
        <v>#VALUE!</v>
      </c>
      <c r="L262" s="206" t="e">
        <f t="shared" si="61"/>
        <v>#VALUE!</v>
      </c>
      <c r="M262" s="207" t="e">
        <f t="shared" si="62"/>
        <v>#VALUE!</v>
      </c>
      <c r="O262" s="260">
        <v>248</v>
      </c>
      <c r="P262" s="261" t="e">
        <f t="shared" si="67"/>
        <v>#VALUE!</v>
      </c>
      <c r="Q262" s="262" t="e">
        <f t="shared" si="55"/>
        <v>#VALUE!</v>
      </c>
      <c r="R262" s="260" t="e">
        <f t="shared" si="63"/>
        <v>#VALUE!</v>
      </c>
      <c r="S262" s="245" t="e">
        <f t="shared" si="64"/>
        <v>#VALUE!</v>
      </c>
      <c r="T262" s="263" t="e">
        <f t="shared" si="65"/>
        <v>#VALUE!</v>
      </c>
    </row>
    <row r="263" spans="1:20" ht="9.75" customHeight="1" x14ac:dyDescent="0.2">
      <c r="A263" s="259" t="e">
        <f t="shared" si="56"/>
        <v>#VALUE!</v>
      </c>
      <c r="B263" s="203" t="e">
        <f t="shared" si="66"/>
        <v>#VALUE!</v>
      </c>
      <c r="C263" s="203" t="e">
        <f t="shared" si="57"/>
        <v>#VALUE!</v>
      </c>
      <c r="D263" s="204" t="e">
        <f t="shared" si="54"/>
        <v>#VALUE!</v>
      </c>
      <c r="E263" s="204" t="e">
        <f t="shared" si="58"/>
        <v>#VALUE!</v>
      </c>
      <c r="F263" s="204" t="e">
        <f t="shared" si="59"/>
        <v>#VALUE!</v>
      </c>
      <c r="H263" s="205"/>
      <c r="K263" s="206" t="e">
        <f t="shared" si="60"/>
        <v>#VALUE!</v>
      </c>
      <c r="L263" s="206" t="e">
        <f t="shared" si="61"/>
        <v>#VALUE!</v>
      </c>
      <c r="M263" s="207" t="e">
        <f t="shared" si="62"/>
        <v>#VALUE!</v>
      </c>
      <c r="O263" s="260">
        <v>249</v>
      </c>
      <c r="P263" s="261" t="e">
        <f t="shared" si="67"/>
        <v>#VALUE!</v>
      </c>
      <c r="Q263" s="262" t="e">
        <f t="shared" si="55"/>
        <v>#VALUE!</v>
      </c>
      <c r="R263" s="260" t="e">
        <f t="shared" si="63"/>
        <v>#VALUE!</v>
      </c>
      <c r="S263" s="245" t="e">
        <f t="shared" si="64"/>
        <v>#VALUE!</v>
      </c>
      <c r="T263" s="263" t="e">
        <f t="shared" si="65"/>
        <v>#VALUE!</v>
      </c>
    </row>
    <row r="264" spans="1:20" ht="9.75" customHeight="1" x14ac:dyDescent="0.2">
      <c r="A264" s="259" t="e">
        <f t="shared" si="56"/>
        <v>#VALUE!</v>
      </c>
      <c r="B264" s="203" t="e">
        <f t="shared" si="66"/>
        <v>#VALUE!</v>
      </c>
      <c r="C264" s="203" t="e">
        <f t="shared" si="57"/>
        <v>#VALUE!</v>
      </c>
      <c r="D264" s="204" t="e">
        <f t="shared" si="54"/>
        <v>#VALUE!</v>
      </c>
      <c r="E264" s="204" t="e">
        <f t="shared" si="58"/>
        <v>#VALUE!</v>
      </c>
      <c r="F264" s="204" t="e">
        <f t="shared" si="59"/>
        <v>#VALUE!</v>
      </c>
      <c r="H264" s="205"/>
      <c r="K264" s="206" t="e">
        <f t="shared" si="60"/>
        <v>#VALUE!</v>
      </c>
      <c r="L264" s="206" t="e">
        <f t="shared" si="61"/>
        <v>#VALUE!</v>
      </c>
      <c r="M264" s="207" t="e">
        <f t="shared" si="62"/>
        <v>#VALUE!</v>
      </c>
      <c r="O264" s="260">
        <v>250</v>
      </c>
      <c r="P264" s="261" t="e">
        <f t="shared" si="67"/>
        <v>#VALUE!</v>
      </c>
      <c r="Q264" s="262" t="e">
        <f t="shared" si="55"/>
        <v>#VALUE!</v>
      </c>
      <c r="R264" s="260" t="e">
        <f t="shared" si="63"/>
        <v>#VALUE!</v>
      </c>
      <c r="S264" s="245" t="e">
        <f t="shared" si="64"/>
        <v>#VALUE!</v>
      </c>
      <c r="T264" s="263" t="e">
        <f t="shared" si="65"/>
        <v>#VALUE!</v>
      </c>
    </row>
    <row r="265" spans="1:20" ht="9.75" customHeight="1" x14ac:dyDescent="0.2">
      <c r="A265" s="259" t="e">
        <f t="shared" si="56"/>
        <v>#VALUE!</v>
      </c>
      <c r="B265" s="203" t="e">
        <f t="shared" si="66"/>
        <v>#VALUE!</v>
      </c>
      <c r="C265" s="203" t="e">
        <f t="shared" si="57"/>
        <v>#VALUE!</v>
      </c>
      <c r="D265" s="204" t="e">
        <f t="shared" si="54"/>
        <v>#VALUE!</v>
      </c>
      <c r="E265" s="204" t="e">
        <f t="shared" si="58"/>
        <v>#VALUE!</v>
      </c>
      <c r="F265" s="204" t="e">
        <f t="shared" si="59"/>
        <v>#VALUE!</v>
      </c>
      <c r="H265" s="205"/>
      <c r="K265" s="206" t="e">
        <f t="shared" si="60"/>
        <v>#VALUE!</v>
      </c>
      <c r="L265" s="206" t="e">
        <f t="shared" si="61"/>
        <v>#VALUE!</v>
      </c>
      <c r="M265" s="207" t="e">
        <f t="shared" si="62"/>
        <v>#VALUE!</v>
      </c>
      <c r="O265" s="260">
        <v>251</v>
      </c>
      <c r="P265" s="261" t="e">
        <f t="shared" si="67"/>
        <v>#VALUE!</v>
      </c>
      <c r="Q265" s="262" t="e">
        <f t="shared" si="55"/>
        <v>#VALUE!</v>
      </c>
      <c r="R265" s="260" t="e">
        <f t="shared" si="63"/>
        <v>#VALUE!</v>
      </c>
      <c r="S265" s="245" t="e">
        <f t="shared" si="64"/>
        <v>#VALUE!</v>
      </c>
      <c r="T265" s="263" t="e">
        <f t="shared" si="65"/>
        <v>#VALUE!</v>
      </c>
    </row>
    <row r="266" spans="1:20" ht="9.75" customHeight="1" x14ac:dyDescent="0.2">
      <c r="A266" s="259" t="e">
        <f t="shared" si="56"/>
        <v>#VALUE!</v>
      </c>
      <c r="B266" s="203" t="e">
        <f t="shared" si="66"/>
        <v>#VALUE!</v>
      </c>
      <c r="C266" s="203" t="e">
        <f t="shared" si="57"/>
        <v>#VALUE!</v>
      </c>
      <c r="D266" s="204" t="e">
        <f t="shared" si="54"/>
        <v>#VALUE!</v>
      </c>
      <c r="E266" s="204" t="e">
        <f t="shared" si="58"/>
        <v>#VALUE!</v>
      </c>
      <c r="F266" s="204" t="e">
        <f t="shared" si="59"/>
        <v>#VALUE!</v>
      </c>
      <c r="H266" s="205"/>
      <c r="K266" s="206" t="e">
        <f t="shared" si="60"/>
        <v>#VALUE!</v>
      </c>
      <c r="L266" s="206" t="e">
        <f t="shared" si="61"/>
        <v>#VALUE!</v>
      </c>
      <c r="M266" s="207" t="e">
        <f t="shared" si="62"/>
        <v>#VALUE!</v>
      </c>
      <c r="O266" s="260">
        <v>252</v>
      </c>
      <c r="P266" s="261" t="e">
        <f t="shared" si="67"/>
        <v>#VALUE!</v>
      </c>
      <c r="Q266" s="262" t="e">
        <f t="shared" si="55"/>
        <v>#VALUE!</v>
      </c>
      <c r="R266" s="260" t="e">
        <f t="shared" si="63"/>
        <v>#VALUE!</v>
      </c>
      <c r="S266" s="245" t="e">
        <f t="shared" si="64"/>
        <v>#VALUE!</v>
      </c>
      <c r="T266" s="263" t="e">
        <f t="shared" si="65"/>
        <v>#VALUE!</v>
      </c>
    </row>
    <row r="267" spans="1:20" ht="9.75" customHeight="1" x14ac:dyDescent="0.2">
      <c r="A267" s="259" t="e">
        <f t="shared" si="56"/>
        <v>#VALUE!</v>
      </c>
      <c r="B267" s="203" t="e">
        <f t="shared" si="66"/>
        <v>#VALUE!</v>
      </c>
      <c r="C267" s="203" t="e">
        <f t="shared" si="57"/>
        <v>#VALUE!</v>
      </c>
      <c r="D267" s="204" t="e">
        <f t="shared" si="54"/>
        <v>#VALUE!</v>
      </c>
      <c r="E267" s="204" t="e">
        <f t="shared" si="58"/>
        <v>#VALUE!</v>
      </c>
      <c r="F267" s="204" t="e">
        <f t="shared" si="59"/>
        <v>#VALUE!</v>
      </c>
      <c r="H267" s="205"/>
      <c r="K267" s="206" t="e">
        <f t="shared" si="60"/>
        <v>#VALUE!</v>
      </c>
      <c r="L267" s="206" t="e">
        <f t="shared" si="61"/>
        <v>#VALUE!</v>
      </c>
      <c r="M267" s="207" t="e">
        <f t="shared" si="62"/>
        <v>#VALUE!</v>
      </c>
      <c r="O267" s="260">
        <v>253</v>
      </c>
      <c r="P267" s="261" t="e">
        <f t="shared" si="67"/>
        <v>#VALUE!</v>
      </c>
      <c r="Q267" s="262" t="e">
        <f t="shared" si="55"/>
        <v>#VALUE!</v>
      </c>
      <c r="R267" s="260" t="e">
        <f t="shared" si="63"/>
        <v>#VALUE!</v>
      </c>
      <c r="S267" s="245" t="e">
        <f t="shared" si="64"/>
        <v>#VALUE!</v>
      </c>
      <c r="T267" s="263" t="e">
        <f t="shared" si="65"/>
        <v>#VALUE!</v>
      </c>
    </row>
    <row r="268" spans="1:20" ht="9.75" customHeight="1" x14ac:dyDescent="0.2">
      <c r="A268" s="259" t="e">
        <f t="shared" si="56"/>
        <v>#VALUE!</v>
      </c>
      <c r="B268" s="203" t="e">
        <f t="shared" si="66"/>
        <v>#VALUE!</v>
      </c>
      <c r="C268" s="203" t="e">
        <f t="shared" si="57"/>
        <v>#VALUE!</v>
      </c>
      <c r="D268" s="204" t="e">
        <f t="shared" si="54"/>
        <v>#VALUE!</v>
      </c>
      <c r="E268" s="204" t="e">
        <f t="shared" si="58"/>
        <v>#VALUE!</v>
      </c>
      <c r="F268" s="204" t="e">
        <f t="shared" si="59"/>
        <v>#VALUE!</v>
      </c>
      <c r="H268" s="205"/>
      <c r="K268" s="206" t="e">
        <f t="shared" si="60"/>
        <v>#VALUE!</v>
      </c>
      <c r="L268" s="206" t="e">
        <f t="shared" si="61"/>
        <v>#VALUE!</v>
      </c>
      <c r="M268" s="207" t="e">
        <f t="shared" si="62"/>
        <v>#VALUE!</v>
      </c>
      <c r="O268" s="260">
        <v>254</v>
      </c>
      <c r="P268" s="261" t="e">
        <f t="shared" si="67"/>
        <v>#VALUE!</v>
      </c>
      <c r="Q268" s="262" t="e">
        <f t="shared" si="55"/>
        <v>#VALUE!</v>
      </c>
      <c r="R268" s="260" t="e">
        <f t="shared" si="63"/>
        <v>#VALUE!</v>
      </c>
      <c r="S268" s="245" t="e">
        <f t="shared" si="64"/>
        <v>#VALUE!</v>
      </c>
      <c r="T268" s="263" t="e">
        <f t="shared" si="65"/>
        <v>#VALUE!</v>
      </c>
    </row>
    <row r="269" spans="1:20" ht="9.75" customHeight="1" x14ac:dyDescent="0.2">
      <c r="A269" s="259" t="e">
        <f t="shared" si="56"/>
        <v>#VALUE!</v>
      </c>
      <c r="B269" s="203" t="e">
        <f t="shared" si="66"/>
        <v>#VALUE!</v>
      </c>
      <c r="C269" s="203" t="e">
        <f t="shared" si="57"/>
        <v>#VALUE!</v>
      </c>
      <c r="D269" s="204" t="e">
        <f t="shared" si="54"/>
        <v>#VALUE!</v>
      </c>
      <c r="E269" s="204" t="e">
        <f t="shared" si="58"/>
        <v>#VALUE!</v>
      </c>
      <c r="F269" s="204" t="e">
        <f t="shared" si="59"/>
        <v>#VALUE!</v>
      </c>
      <c r="H269" s="205"/>
      <c r="K269" s="206" t="e">
        <f t="shared" si="60"/>
        <v>#VALUE!</v>
      </c>
      <c r="L269" s="206" t="e">
        <f t="shared" si="61"/>
        <v>#VALUE!</v>
      </c>
      <c r="M269" s="207" t="e">
        <f t="shared" si="62"/>
        <v>#VALUE!</v>
      </c>
      <c r="O269" s="260">
        <v>255</v>
      </c>
      <c r="P269" s="261" t="e">
        <f t="shared" si="67"/>
        <v>#VALUE!</v>
      </c>
      <c r="Q269" s="262" t="e">
        <f t="shared" si="55"/>
        <v>#VALUE!</v>
      </c>
      <c r="R269" s="260" t="e">
        <f t="shared" si="63"/>
        <v>#VALUE!</v>
      </c>
      <c r="S269" s="245" t="e">
        <f t="shared" si="64"/>
        <v>#VALUE!</v>
      </c>
      <c r="T269" s="263" t="e">
        <f t="shared" si="65"/>
        <v>#VALUE!</v>
      </c>
    </row>
    <row r="270" spans="1:20" ht="9.75" customHeight="1" x14ac:dyDescent="0.2">
      <c r="A270" s="259" t="e">
        <f t="shared" si="56"/>
        <v>#VALUE!</v>
      </c>
      <c r="B270" s="203" t="e">
        <f t="shared" si="66"/>
        <v>#VALUE!</v>
      </c>
      <c r="C270" s="203" t="e">
        <f t="shared" si="57"/>
        <v>#VALUE!</v>
      </c>
      <c r="D270" s="204" t="e">
        <f t="shared" si="54"/>
        <v>#VALUE!</v>
      </c>
      <c r="E270" s="204" t="e">
        <f t="shared" si="58"/>
        <v>#VALUE!</v>
      </c>
      <c r="F270" s="204" t="e">
        <f t="shared" si="59"/>
        <v>#VALUE!</v>
      </c>
      <c r="H270" s="205"/>
      <c r="K270" s="206" t="e">
        <f t="shared" si="60"/>
        <v>#VALUE!</v>
      </c>
      <c r="L270" s="206" t="e">
        <f t="shared" si="61"/>
        <v>#VALUE!</v>
      </c>
      <c r="M270" s="207" t="e">
        <f t="shared" si="62"/>
        <v>#VALUE!</v>
      </c>
      <c r="O270" s="260">
        <v>256</v>
      </c>
      <c r="P270" s="261" t="e">
        <f t="shared" si="67"/>
        <v>#VALUE!</v>
      </c>
      <c r="Q270" s="262" t="e">
        <f t="shared" si="55"/>
        <v>#VALUE!</v>
      </c>
      <c r="R270" s="260" t="e">
        <f t="shared" si="63"/>
        <v>#VALUE!</v>
      </c>
      <c r="S270" s="245" t="e">
        <f t="shared" si="64"/>
        <v>#VALUE!</v>
      </c>
      <c r="T270" s="263" t="e">
        <f t="shared" si="65"/>
        <v>#VALUE!</v>
      </c>
    </row>
    <row r="271" spans="1:20" ht="9.75" customHeight="1" x14ac:dyDescent="0.2">
      <c r="A271" s="259" t="e">
        <f t="shared" si="56"/>
        <v>#VALUE!</v>
      </c>
      <c r="B271" s="203" t="e">
        <f t="shared" si="66"/>
        <v>#VALUE!</v>
      </c>
      <c r="C271" s="203" t="e">
        <f t="shared" si="57"/>
        <v>#VALUE!</v>
      </c>
      <c r="D271" s="204" t="e">
        <f t="shared" ref="D271:D334" si="68">B271*$C$9/12</f>
        <v>#VALUE!</v>
      </c>
      <c r="E271" s="204" t="e">
        <f t="shared" si="58"/>
        <v>#VALUE!</v>
      </c>
      <c r="F271" s="204" t="e">
        <f t="shared" si="59"/>
        <v>#VALUE!</v>
      </c>
      <c r="H271" s="205"/>
      <c r="K271" s="206" t="e">
        <f t="shared" si="60"/>
        <v>#VALUE!</v>
      </c>
      <c r="L271" s="206" t="e">
        <f t="shared" si="61"/>
        <v>#VALUE!</v>
      </c>
      <c r="M271" s="207" t="e">
        <f t="shared" si="62"/>
        <v>#VALUE!</v>
      </c>
      <c r="O271" s="260">
        <v>257</v>
      </c>
      <c r="P271" s="261" t="e">
        <f t="shared" si="67"/>
        <v>#VALUE!</v>
      </c>
      <c r="Q271" s="262" t="e">
        <f t="shared" ref="Q271:Q334" si="69">YEAR(P271)</f>
        <v>#VALUE!</v>
      </c>
      <c r="R271" s="260" t="e">
        <f t="shared" si="63"/>
        <v>#VALUE!</v>
      </c>
      <c r="S271" s="245" t="e">
        <f t="shared" si="64"/>
        <v>#VALUE!</v>
      </c>
      <c r="T271" s="263" t="e">
        <f t="shared" si="65"/>
        <v>#VALUE!</v>
      </c>
    </row>
    <row r="272" spans="1:20" ht="9.75" customHeight="1" x14ac:dyDescent="0.2">
      <c r="A272" s="259" t="e">
        <f t="shared" ref="A272:A335" si="70">IF(P272&gt;$F$8,"-",P272)</f>
        <v>#VALUE!</v>
      </c>
      <c r="B272" s="203" t="e">
        <f t="shared" si="66"/>
        <v>#VALUE!</v>
      </c>
      <c r="C272" s="203" t="e">
        <f t="shared" ref="C272:C335" si="71">M272</f>
        <v>#VALUE!</v>
      </c>
      <c r="D272" s="204" t="e">
        <f t="shared" si="68"/>
        <v>#VALUE!</v>
      </c>
      <c r="E272" s="204" t="e">
        <f t="shared" ref="E272:E335" si="72">SUM(C272:D272)</f>
        <v>#VALUE!</v>
      </c>
      <c r="F272" s="204" t="e">
        <f t="shared" ref="F272:F335" si="73">B272-C272</f>
        <v>#VALUE!</v>
      </c>
      <c r="H272" s="205"/>
      <c r="K272" s="206" t="e">
        <f t="shared" ref="K272:K335" si="74">IF(OR(P272&lt;$F$9,P272&gt;$F$8),0,$C$7/$R$14)</f>
        <v>#VALUE!</v>
      </c>
      <c r="L272" s="206" t="e">
        <f t="shared" ref="L272:L335" si="75">IF(OR(P272&lt;$F$9,P272&gt;$F$8),0,PMT($C$9/12,$R$14,$C$7)*-1-D272)</f>
        <v>#VALUE!</v>
      </c>
      <c r="M272" s="207" t="e">
        <f t="shared" ref="M272:M335" si="76">IF($C$11=$L$9,H272,IF($C$11=$L$7,K272,IF($C$11=$L$8,L272,0)))</f>
        <v>#VALUE!</v>
      </c>
      <c r="O272" s="260">
        <v>258</v>
      </c>
      <c r="P272" s="261" t="e">
        <f t="shared" si="67"/>
        <v>#VALUE!</v>
      </c>
      <c r="Q272" s="262" t="e">
        <f t="shared" si="69"/>
        <v>#VALUE!</v>
      </c>
      <c r="R272" s="260" t="e">
        <f t="shared" ref="R272:R335" si="77">IF(OR(P272&lt;$F$9,P272&gt;$F$8),0,1)</f>
        <v>#VALUE!</v>
      </c>
      <c r="S272" s="245" t="e">
        <f t="shared" ref="S272:S335" si="78">CONCATENATE(YEAR(P272),MONTH(P272))</f>
        <v>#VALUE!</v>
      </c>
      <c r="T272" s="263" t="e">
        <f t="shared" ref="T272:T335" si="79">F272</f>
        <v>#VALUE!</v>
      </c>
    </row>
    <row r="273" spans="1:20" ht="9.75" customHeight="1" x14ac:dyDescent="0.2">
      <c r="A273" s="259" t="e">
        <f t="shared" si="70"/>
        <v>#VALUE!</v>
      </c>
      <c r="B273" s="203" t="e">
        <f t="shared" ref="B273:B336" si="80">F272</f>
        <v>#VALUE!</v>
      </c>
      <c r="C273" s="203" t="e">
        <f t="shared" si="71"/>
        <v>#VALUE!</v>
      </c>
      <c r="D273" s="204" t="e">
        <f t="shared" si="68"/>
        <v>#VALUE!</v>
      </c>
      <c r="E273" s="204" t="e">
        <f t="shared" si="72"/>
        <v>#VALUE!</v>
      </c>
      <c r="F273" s="204" t="e">
        <f t="shared" si="73"/>
        <v>#VALUE!</v>
      </c>
      <c r="H273" s="205"/>
      <c r="K273" s="206" t="e">
        <f t="shared" si="74"/>
        <v>#VALUE!</v>
      </c>
      <c r="L273" s="206" t="e">
        <f t="shared" si="75"/>
        <v>#VALUE!</v>
      </c>
      <c r="M273" s="207" t="e">
        <f t="shared" si="76"/>
        <v>#VALUE!</v>
      </c>
      <c r="O273" s="260">
        <v>259</v>
      </c>
      <c r="P273" s="261" t="e">
        <f t="shared" si="67"/>
        <v>#VALUE!</v>
      </c>
      <c r="Q273" s="262" t="e">
        <f t="shared" si="69"/>
        <v>#VALUE!</v>
      </c>
      <c r="R273" s="260" t="e">
        <f t="shared" si="77"/>
        <v>#VALUE!</v>
      </c>
      <c r="S273" s="245" t="e">
        <f t="shared" si="78"/>
        <v>#VALUE!</v>
      </c>
      <c r="T273" s="263" t="e">
        <f t="shared" si="79"/>
        <v>#VALUE!</v>
      </c>
    </row>
    <row r="274" spans="1:20" ht="9.75" customHeight="1" x14ac:dyDescent="0.2">
      <c r="A274" s="259" t="e">
        <f t="shared" si="70"/>
        <v>#VALUE!</v>
      </c>
      <c r="B274" s="203" t="e">
        <f t="shared" si="80"/>
        <v>#VALUE!</v>
      </c>
      <c r="C274" s="203" t="e">
        <f t="shared" si="71"/>
        <v>#VALUE!</v>
      </c>
      <c r="D274" s="204" t="e">
        <f t="shared" si="68"/>
        <v>#VALUE!</v>
      </c>
      <c r="E274" s="204" t="e">
        <f t="shared" si="72"/>
        <v>#VALUE!</v>
      </c>
      <c r="F274" s="204" t="e">
        <f t="shared" si="73"/>
        <v>#VALUE!</v>
      </c>
      <c r="H274" s="205"/>
      <c r="K274" s="206" t="e">
        <f t="shared" si="74"/>
        <v>#VALUE!</v>
      </c>
      <c r="L274" s="206" t="e">
        <f t="shared" si="75"/>
        <v>#VALUE!</v>
      </c>
      <c r="M274" s="207" t="e">
        <f t="shared" si="76"/>
        <v>#VALUE!</v>
      </c>
      <c r="O274" s="260">
        <v>260</v>
      </c>
      <c r="P274" s="261" t="e">
        <f t="shared" si="67"/>
        <v>#VALUE!</v>
      </c>
      <c r="Q274" s="262" t="e">
        <f t="shared" si="69"/>
        <v>#VALUE!</v>
      </c>
      <c r="R274" s="260" t="e">
        <f t="shared" si="77"/>
        <v>#VALUE!</v>
      </c>
      <c r="S274" s="245" t="e">
        <f t="shared" si="78"/>
        <v>#VALUE!</v>
      </c>
      <c r="T274" s="263" t="e">
        <f t="shared" si="79"/>
        <v>#VALUE!</v>
      </c>
    </row>
    <row r="275" spans="1:20" ht="9.75" customHeight="1" x14ac:dyDescent="0.2">
      <c r="A275" s="259" t="e">
        <f t="shared" si="70"/>
        <v>#VALUE!</v>
      </c>
      <c r="B275" s="203" t="e">
        <f t="shared" si="80"/>
        <v>#VALUE!</v>
      </c>
      <c r="C275" s="203" t="e">
        <f t="shared" si="71"/>
        <v>#VALUE!</v>
      </c>
      <c r="D275" s="204" t="e">
        <f t="shared" si="68"/>
        <v>#VALUE!</v>
      </c>
      <c r="E275" s="204" t="e">
        <f t="shared" si="72"/>
        <v>#VALUE!</v>
      </c>
      <c r="F275" s="204" t="e">
        <f t="shared" si="73"/>
        <v>#VALUE!</v>
      </c>
      <c r="H275" s="205"/>
      <c r="K275" s="206" t="e">
        <f t="shared" si="74"/>
        <v>#VALUE!</v>
      </c>
      <c r="L275" s="206" t="e">
        <f t="shared" si="75"/>
        <v>#VALUE!</v>
      </c>
      <c r="M275" s="207" t="e">
        <f t="shared" si="76"/>
        <v>#VALUE!</v>
      </c>
      <c r="O275" s="260">
        <v>261</v>
      </c>
      <c r="P275" s="261" t="e">
        <f t="shared" si="67"/>
        <v>#VALUE!</v>
      </c>
      <c r="Q275" s="262" t="e">
        <f t="shared" si="69"/>
        <v>#VALUE!</v>
      </c>
      <c r="R275" s="260" t="e">
        <f t="shared" si="77"/>
        <v>#VALUE!</v>
      </c>
      <c r="S275" s="245" t="e">
        <f t="shared" si="78"/>
        <v>#VALUE!</v>
      </c>
      <c r="T275" s="263" t="e">
        <f t="shared" si="79"/>
        <v>#VALUE!</v>
      </c>
    </row>
    <row r="276" spans="1:20" ht="9.75" customHeight="1" x14ac:dyDescent="0.2">
      <c r="A276" s="259" t="e">
        <f t="shared" si="70"/>
        <v>#VALUE!</v>
      </c>
      <c r="B276" s="203" t="e">
        <f t="shared" si="80"/>
        <v>#VALUE!</v>
      </c>
      <c r="C276" s="203" t="e">
        <f t="shared" si="71"/>
        <v>#VALUE!</v>
      </c>
      <c r="D276" s="204" t="e">
        <f t="shared" si="68"/>
        <v>#VALUE!</v>
      </c>
      <c r="E276" s="204" t="e">
        <f t="shared" si="72"/>
        <v>#VALUE!</v>
      </c>
      <c r="F276" s="204" t="e">
        <f t="shared" si="73"/>
        <v>#VALUE!</v>
      </c>
      <c r="H276" s="205"/>
      <c r="K276" s="206" t="e">
        <f t="shared" si="74"/>
        <v>#VALUE!</v>
      </c>
      <c r="L276" s="206" t="e">
        <f t="shared" si="75"/>
        <v>#VALUE!</v>
      </c>
      <c r="M276" s="207" t="e">
        <f t="shared" si="76"/>
        <v>#VALUE!</v>
      </c>
      <c r="O276" s="260">
        <v>262</v>
      </c>
      <c r="P276" s="261" t="e">
        <f t="shared" si="67"/>
        <v>#VALUE!</v>
      </c>
      <c r="Q276" s="262" t="e">
        <f t="shared" si="69"/>
        <v>#VALUE!</v>
      </c>
      <c r="R276" s="260" t="e">
        <f t="shared" si="77"/>
        <v>#VALUE!</v>
      </c>
      <c r="S276" s="245" t="e">
        <f t="shared" si="78"/>
        <v>#VALUE!</v>
      </c>
      <c r="T276" s="263" t="e">
        <f t="shared" si="79"/>
        <v>#VALUE!</v>
      </c>
    </row>
    <row r="277" spans="1:20" ht="9.75" customHeight="1" x14ac:dyDescent="0.2">
      <c r="A277" s="259" t="e">
        <f t="shared" si="70"/>
        <v>#VALUE!</v>
      </c>
      <c r="B277" s="203" t="e">
        <f t="shared" si="80"/>
        <v>#VALUE!</v>
      </c>
      <c r="C277" s="203" t="e">
        <f t="shared" si="71"/>
        <v>#VALUE!</v>
      </c>
      <c r="D277" s="204" t="e">
        <f t="shared" si="68"/>
        <v>#VALUE!</v>
      </c>
      <c r="E277" s="204" t="e">
        <f t="shared" si="72"/>
        <v>#VALUE!</v>
      </c>
      <c r="F277" s="204" t="e">
        <f t="shared" si="73"/>
        <v>#VALUE!</v>
      </c>
      <c r="H277" s="205"/>
      <c r="K277" s="206" t="e">
        <f t="shared" si="74"/>
        <v>#VALUE!</v>
      </c>
      <c r="L277" s="206" t="e">
        <f t="shared" si="75"/>
        <v>#VALUE!</v>
      </c>
      <c r="M277" s="207" t="e">
        <f t="shared" si="76"/>
        <v>#VALUE!</v>
      </c>
      <c r="O277" s="260">
        <v>263</v>
      </c>
      <c r="P277" s="261" t="e">
        <f t="shared" si="67"/>
        <v>#VALUE!</v>
      </c>
      <c r="Q277" s="262" t="e">
        <f t="shared" si="69"/>
        <v>#VALUE!</v>
      </c>
      <c r="R277" s="260" t="e">
        <f t="shared" si="77"/>
        <v>#VALUE!</v>
      </c>
      <c r="S277" s="245" t="e">
        <f t="shared" si="78"/>
        <v>#VALUE!</v>
      </c>
      <c r="T277" s="263" t="e">
        <f t="shared" si="79"/>
        <v>#VALUE!</v>
      </c>
    </row>
    <row r="278" spans="1:20" ht="9.75" customHeight="1" x14ac:dyDescent="0.2">
      <c r="A278" s="259" t="e">
        <f t="shared" si="70"/>
        <v>#VALUE!</v>
      </c>
      <c r="B278" s="203" t="e">
        <f t="shared" si="80"/>
        <v>#VALUE!</v>
      </c>
      <c r="C278" s="203" t="e">
        <f t="shared" si="71"/>
        <v>#VALUE!</v>
      </c>
      <c r="D278" s="204" t="e">
        <f t="shared" si="68"/>
        <v>#VALUE!</v>
      </c>
      <c r="E278" s="204" t="e">
        <f t="shared" si="72"/>
        <v>#VALUE!</v>
      </c>
      <c r="F278" s="204" t="e">
        <f t="shared" si="73"/>
        <v>#VALUE!</v>
      </c>
      <c r="H278" s="205"/>
      <c r="K278" s="206" t="e">
        <f t="shared" si="74"/>
        <v>#VALUE!</v>
      </c>
      <c r="L278" s="206" t="e">
        <f t="shared" si="75"/>
        <v>#VALUE!</v>
      </c>
      <c r="M278" s="207" t="e">
        <f t="shared" si="76"/>
        <v>#VALUE!</v>
      </c>
      <c r="O278" s="260">
        <v>264</v>
      </c>
      <c r="P278" s="261" t="e">
        <f t="shared" si="67"/>
        <v>#VALUE!</v>
      </c>
      <c r="Q278" s="262" t="e">
        <f t="shared" si="69"/>
        <v>#VALUE!</v>
      </c>
      <c r="R278" s="260" t="e">
        <f t="shared" si="77"/>
        <v>#VALUE!</v>
      </c>
      <c r="S278" s="245" t="e">
        <f t="shared" si="78"/>
        <v>#VALUE!</v>
      </c>
      <c r="T278" s="263" t="e">
        <f t="shared" si="79"/>
        <v>#VALUE!</v>
      </c>
    </row>
    <row r="279" spans="1:20" ht="9.75" customHeight="1" x14ac:dyDescent="0.2">
      <c r="A279" s="259" t="e">
        <f t="shared" si="70"/>
        <v>#VALUE!</v>
      </c>
      <c r="B279" s="203" t="e">
        <f t="shared" si="80"/>
        <v>#VALUE!</v>
      </c>
      <c r="C279" s="203" t="e">
        <f t="shared" si="71"/>
        <v>#VALUE!</v>
      </c>
      <c r="D279" s="204" t="e">
        <f t="shared" si="68"/>
        <v>#VALUE!</v>
      </c>
      <c r="E279" s="204" t="e">
        <f t="shared" si="72"/>
        <v>#VALUE!</v>
      </c>
      <c r="F279" s="204" t="e">
        <f t="shared" si="73"/>
        <v>#VALUE!</v>
      </c>
      <c r="H279" s="205"/>
      <c r="K279" s="206" t="e">
        <f t="shared" si="74"/>
        <v>#VALUE!</v>
      </c>
      <c r="L279" s="206" t="e">
        <f t="shared" si="75"/>
        <v>#VALUE!</v>
      </c>
      <c r="M279" s="207" t="e">
        <f t="shared" si="76"/>
        <v>#VALUE!</v>
      </c>
      <c r="O279" s="260">
        <v>265</v>
      </c>
      <c r="P279" s="261" t="e">
        <f t="shared" si="67"/>
        <v>#VALUE!</v>
      </c>
      <c r="Q279" s="262" t="e">
        <f t="shared" si="69"/>
        <v>#VALUE!</v>
      </c>
      <c r="R279" s="260" t="e">
        <f t="shared" si="77"/>
        <v>#VALUE!</v>
      </c>
      <c r="S279" s="245" t="e">
        <f t="shared" si="78"/>
        <v>#VALUE!</v>
      </c>
      <c r="T279" s="263" t="e">
        <f t="shared" si="79"/>
        <v>#VALUE!</v>
      </c>
    </row>
    <row r="280" spans="1:20" ht="9.75" customHeight="1" x14ac:dyDescent="0.2">
      <c r="A280" s="259" t="e">
        <f t="shared" si="70"/>
        <v>#VALUE!</v>
      </c>
      <c r="B280" s="203" t="e">
        <f t="shared" si="80"/>
        <v>#VALUE!</v>
      </c>
      <c r="C280" s="203" t="e">
        <f t="shared" si="71"/>
        <v>#VALUE!</v>
      </c>
      <c r="D280" s="204" t="e">
        <f t="shared" si="68"/>
        <v>#VALUE!</v>
      </c>
      <c r="E280" s="204" t="e">
        <f t="shared" si="72"/>
        <v>#VALUE!</v>
      </c>
      <c r="F280" s="204" t="e">
        <f t="shared" si="73"/>
        <v>#VALUE!</v>
      </c>
      <c r="H280" s="205"/>
      <c r="K280" s="206" t="e">
        <f t="shared" si="74"/>
        <v>#VALUE!</v>
      </c>
      <c r="L280" s="206" t="e">
        <f t="shared" si="75"/>
        <v>#VALUE!</v>
      </c>
      <c r="M280" s="207" t="e">
        <f t="shared" si="76"/>
        <v>#VALUE!</v>
      </c>
      <c r="O280" s="260">
        <v>266</v>
      </c>
      <c r="P280" s="261" t="e">
        <f t="shared" si="67"/>
        <v>#VALUE!</v>
      </c>
      <c r="Q280" s="262" t="e">
        <f t="shared" si="69"/>
        <v>#VALUE!</v>
      </c>
      <c r="R280" s="260" t="e">
        <f t="shared" si="77"/>
        <v>#VALUE!</v>
      </c>
      <c r="S280" s="245" t="e">
        <f t="shared" si="78"/>
        <v>#VALUE!</v>
      </c>
      <c r="T280" s="263" t="e">
        <f t="shared" si="79"/>
        <v>#VALUE!</v>
      </c>
    </row>
    <row r="281" spans="1:20" ht="9.75" customHeight="1" x14ac:dyDescent="0.2">
      <c r="A281" s="259" t="e">
        <f t="shared" si="70"/>
        <v>#VALUE!</v>
      </c>
      <c r="B281" s="203" t="e">
        <f t="shared" si="80"/>
        <v>#VALUE!</v>
      </c>
      <c r="C281" s="203" t="e">
        <f t="shared" si="71"/>
        <v>#VALUE!</v>
      </c>
      <c r="D281" s="204" t="e">
        <f t="shared" si="68"/>
        <v>#VALUE!</v>
      </c>
      <c r="E281" s="204" t="e">
        <f t="shared" si="72"/>
        <v>#VALUE!</v>
      </c>
      <c r="F281" s="204" t="e">
        <f t="shared" si="73"/>
        <v>#VALUE!</v>
      </c>
      <c r="H281" s="205"/>
      <c r="K281" s="206" t="e">
        <f t="shared" si="74"/>
        <v>#VALUE!</v>
      </c>
      <c r="L281" s="206" t="e">
        <f t="shared" si="75"/>
        <v>#VALUE!</v>
      </c>
      <c r="M281" s="207" t="e">
        <f t="shared" si="76"/>
        <v>#VALUE!</v>
      </c>
      <c r="O281" s="260">
        <v>267</v>
      </c>
      <c r="P281" s="261" t="e">
        <f t="shared" si="67"/>
        <v>#VALUE!</v>
      </c>
      <c r="Q281" s="262" t="e">
        <f t="shared" si="69"/>
        <v>#VALUE!</v>
      </c>
      <c r="R281" s="260" t="e">
        <f t="shared" si="77"/>
        <v>#VALUE!</v>
      </c>
      <c r="S281" s="245" t="e">
        <f t="shared" si="78"/>
        <v>#VALUE!</v>
      </c>
      <c r="T281" s="263" t="e">
        <f t="shared" si="79"/>
        <v>#VALUE!</v>
      </c>
    </row>
    <row r="282" spans="1:20" ht="9.75" customHeight="1" x14ac:dyDescent="0.2">
      <c r="A282" s="259" t="e">
        <f t="shared" si="70"/>
        <v>#VALUE!</v>
      </c>
      <c r="B282" s="203" t="e">
        <f t="shared" si="80"/>
        <v>#VALUE!</v>
      </c>
      <c r="C282" s="203" t="e">
        <f t="shared" si="71"/>
        <v>#VALUE!</v>
      </c>
      <c r="D282" s="204" t="e">
        <f t="shared" si="68"/>
        <v>#VALUE!</v>
      </c>
      <c r="E282" s="204" t="e">
        <f t="shared" si="72"/>
        <v>#VALUE!</v>
      </c>
      <c r="F282" s="204" t="e">
        <f t="shared" si="73"/>
        <v>#VALUE!</v>
      </c>
      <c r="H282" s="205"/>
      <c r="K282" s="206" t="e">
        <f t="shared" si="74"/>
        <v>#VALUE!</v>
      </c>
      <c r="L282" s="206" t="e">
        <f t="shared" si="75"/>
        <v>#VALUE!</v>
      </c>
      <c r="M282" s="207" t="e">
        <f t="shared" si="76"/>
        <v>#VALUE!</v>
      </c>
      <c r="O282" s="260">
        <v>268</v>
      </c>
      <c r="P282" s="261" t="e">
        <f t="shared" si="67"/>
        <v>#VALUE!</v>
      </c>
      <c r="Q282" s="262" t="e">
        <f t="shared" si="69"/>
        <v>#VALUE!</v>
      </c>
      <c r="R282" s="260" t="e">
        <f t="shared" si="77"/>
        <v>#VALUE!</v>
      </c>
      <c r="S282" s="245" t="e">
        <f t="shared" si="78"/>
        <v>#VALUE!</v>
      </c>
      <c r="T282" s="263" t="e">
        <f t="shared" si="79"/>
        <v>#VALUE!</v>
      </c>
    </row>
    <row r="283" spans="1:20" ht="9.75" customHeight="1" x14ac:dyDescent="0.2">
      <c r="A283" s="259" t="e">
        <f t="shared" si="70"/>
        <v>#VALUE!</v>
      </c>
      <c r="B283" s="203" t="e">
        <f t="shared" si="80"/>
        <v>#VALUE!</v>
      </c>
      <c r="C283" s="203" t="e">
        <f t="shared" si="71"/>
        <v>#VALUE!</v>
      </c>
      <c r="D283" s="204" t="e">
        <f t="shared" si="68"/>
        <v>#VALUE!</v>
      </c>
      <c r="E283" s="204" t="e">
        <f t="shared" si="72"/>
        <v>#VALUE!</v>
      </c>
      <c r="F283" s="204" t="e">
        <f t="shared" si="73"/>
        <v>#VALUE!</v>
      </c>
      <c r="H283" s="205"/>
      <c r="K283" s="206" t="e">
        <f t="shared" si="74"/>
        <v>#VALUE!</v>
      </c>
      <c r="L283" s="206" t="e">
        <f t="shared" si="75"/>
        <v>#VALUE!</v>
      </c>
      <c r="M283" s="207" t="e">
        <f t="shared" si="76"/>
        <v>#VALUE!</v>
      </c>
      <c r="O283" s="260">
        <v>269</v>
      </c>
      <c r="P283" s="261" t="e">
        <f t="shared" si="67"/>
        <v>#VALUE!</v>
      </c>
      <c r="Q283" s="262" t="e">
        <f t="shared" si="69"/>
        <v>#VALUE!</v>
      </c>
      <c r="R283" s="260" t="e">
        <f t="shared" si="77"/>
        <v>#VALUE!</v>
      </c>
      <c r="S283" s="245" t="e">
        <f t="shared" si="78"/>
        <v>#VALUE!</v>
      </c>
      <c r="T283" s="263" t="e">
        <f t="shared" si="79"/>
        <v>#VALUE!</v>
      </c>
    </row>
    <row r="284" spans="1:20" ht="9.75" customHeight="1" x14ac:dyDescent="0.2">
      <c r="A284" s="259" t="e">
        <f t="shared" si="70"/>
        <v>#VALUE!</v>
      </c>
      <c r="B284" s="203" t="e">
        <f t="shared" si="80"/>
        <v>#VALUE!</v>
      </c>
      <c r="C284" s="203" t="e">
        <f t="shared" si="71"/>
        <v>#VALUE!</v>
      </c>
      <c r="D284" s="204" t="e">
        <f t="shared" si="68"/>
        <v>#VALUE!</v>
      </c>
      <c r="E284" s="204" t="e">
        <f t="shared" si="72"/>
        <v>#VALUE!</v>
      </c>
      <c r="F284" s="204" t="e">
        <f t="shared" si="73"/>
        <v>#VALUE!</v>
      </c>
      <c r="H284" s="205"/>
      <c r="K284" s="206" t="e">
        <f t="shared" si="74"/>
        <v>#VALUE!</v>
      </c>
      <c r="L284" s="206" t="e">
        <f t="shared" si="75"/>
        <v>#VALUE!</v>
      </c>
      <c r="M284" s="207" t="e">
        <f t="shared" si="76"/>
        <v>#VALUE!</v>
      </c>
      <c r="O284" s="260">
        <v>270</v>
      </c>
      <c r="P284" s="261" t="e">
        <f t="shared" si="67"/>
        <v>#VALUE!</v>
      </c>
      <c r="Q284" s="262" t="e">
        <f t="shared" si="69"/>
        <v>#VALUE!</v>
      </c>
      <c r="R284" s="260" t="e">
        <f t="shared" si="77"/>
        <v>#VALUE!</v>
      </c>
      <c r="S284" s="245" t="e">
        <f t="shared" si="78"/>
        <v>#VALUE!</v>
      </c>
      <c r="T284" s="263" t="e">
        <f t="shared" si="79"/>
        <v>#VALUE!</v>
      </c>
    </row>
    <row r="285" spans="1:20" ht="9.75" customHeight="1" x14ac:dyDescent="0.2">
      <c r="A285" s="259" t="e">
        <f t="shared" si="70"/>
        <v>#VALUE!</v>
      </c>
      <c r="B285" s="203" t="e">
        <f t="shared" si="80"/>
        <v>#VALUE!</v>
      </c>
      <c r="C285" s="203" t="e">
        <f t="shared" si="71"/>
        <v>#VALUE!</v>
      </c>
      <c r="D285" s="204" t="e">
        <f t="shared" si="68"/>
        <v>#VALUE!</v>
      </c>
      <c r="E285" s="204" t="e">
        <f t="shared" si="72"/>
        <v>#VALUE!</v>
      </c>
      <c r="F285" s="204" t="e">
        <f t="shared" si="73"/>
        <v>#VALUE!</v>
      </c>
      <c r="H285" s="205"/>
      <c r="K285" s="206" t="e">
        <f t="shared" si="74"/>
        <v>#VALUE!</v>
      </c>
      <c r="L285" s="206" t="e">
        <f t="shared" si="75"/>
        <v>#VALUE!</v>
      </c>
      <c r="M285" s="207" t="e">
        <f t="shared" si="76"/>
        <v>#VALUE!</v>
      </c>
      <c r="O285" s="260">
        <v>271</v>
      </c>
      <c r="P285" s="261" t="e">
        <f t="shared" si="67"/>
        <v>#VALUE!</v>
      </c>
      <c r="Q285" s="262" t="e">
        <f t="shared" si="69"/>
        <v>#VALUE!</v>
      </c>
      <c r="R285" s="260" t="e">
        <f t="shared" si="77"/>
        <v>#VALUE!</v>
      </c>
      <c r="S285" s="245" t="e">
        <f t="shared" si="78"/>
        <v>#VALUE!</v>
      </c>
      <c r="T285" s="263" t="e">
        <f t="shared" si="79"/>
        <v>#VALUE!</v>
      </c>
    </row>
    <row r="286" spans="1:20" ht="9.75" customHeight="1" x14ac:dyDescent="0.2">
      <c r="A286" s="259" t="e">
        <f t="shared" si="70"/>
        <v>#VALUE!</v>
      </c>
      <c r="B286" s="203" t="e">
        <f t="shared" si="80"/>
        <v>#VALUE!</v>
      </c>
      <c r="C286" s="203" t="e">
        <f t="shared" si="71"/>
        <v>#VALUE!</v>
      </c>
      <c r="D286" s="204" t="e">
        <f t="shared" si="68"/>
        <v>#VALUE!</v>
      </c>
      <c r="E286" s="204" t="e">
        <f t="shared" si="72"/>
        <v>#VALUE!</v>
      </c>
      <c r="F286" s="204" t="e">
        <f t="shared" si="73"/>
        <v>#VALUE!</v>
      </c>
      <c r="H286" s="205"/>
      <c r="K286" s="206" t="e">
        <f t="shared" si="74"/>
        <v>#VALUE!</v>
      </c>
      <c r="L286" s="206" t="e">
        <f t="shared" si="75"/>
        <v>#VALUE!</v>
      </c>
      <c r="M286" s="207" t="e">
        <f t="shared" si="76"/>
        <v>#VALUE!</v>
      </c>
      <c r="O286" s="260">
        <v>272</v>
      </c>
      <c r="P286" s="261" t="e">
        <f t="shared" si="67"/>
        <v>#VALUE!</v>
      </c>
      <c r="Q286" s="262" t="e">
        <f t="shared" si="69"/>
        <v>#VALUE!</v>
      </c>
      <c r="R286" s="260" t="e">
        <f t="shared" si="77"/>
        <v>#VALUE!</v>
      </c>
      <c r="S286" s="245" t="e">
        <f t="shared" si="78"/>
        <v>#VALUE!</v>
      </c>
      <c r="T286" s="263" t="e">
        <f t="shared" si="79"/>
        <v>#VALUE!</v>
      </c>
    </row>
    <row r="287" spans="1:20" ht="9.75" customHeight="1" x14ac:dyDescent="0.2">
      <c r="A287" s="259" t="e">
        <f t="shared" si="70"/>
        <v>#VALUE!</v>
      </c>
      <c r="B287" s="203" t="e">
        <f t="shared" si="80"/>
        <v>#VALUE!</v>
      </c>
      <c r="C287" s="203" t="e">
        <f t="shared" si="71"/>
        <v>#VALUE!</v>
      </c>
      <c r="D287" s="204" t="e">
        <f t="shared" si="68"/>
        <v>#VALUE!</v>
      </c>
      <c r="E287" s="204" t="e">
        <f t="shared" si="72"/>
        <v>#VALUE!</v>
      </c>
      <c r="F287" s="204" t="e">
        <f t="shared" si="73"/>
        <v>#VALUE!</v>
      </c>
      <c r="H287" s="205"/>
      <c r="K287" s="206" t="e">
        <f t="shared" si="74"/>
        <v>#VALUE!</v>
      </c>
      <c r="L287" s="206" t="e">
        <f t="shared" si="75"/>
        <v>#VALUE!</v>
      </c>
      <c r="M287" s="207" t="e">
        <f t="shared" si="76"/>
        <v>#VALUE!</v>
      </c>
      <c r="O287" s="260">
        <v>273</v>
      </c>
      <c r="P287" s="261" t="e">
        <f t="shared" ref="P287:P350" si="81">DATE(YEAR(P286+30),MONTH(P286+30),15)</f>
        <v>#VALUE!</v>
      </c>
      <c r="Q287" s="262" t="e">
        <f t="shared" si="69"/>
        <v>#VALUE!</v>
      </c>
      <c r="R287" s="260" t="e">
        <f t="shared" si="77"/>
        <v>#VALUE!</v>
      </c>
      <c r="S287" s="245" t="e">
        <f t="shared" si="78"/>
        <v>#VALUE!</v>
      </c>
      <c r="T287" s="263" t="e">
        <f t="shared" si="79"/>
        <v>#VALUE!</v>
      </c>
    </row>
    <row r="288" spans="1:20" ht="9.75" customHeight="1" x14ac:dyDescent="0.2">
      <c r="A288" s="259" t="e">
        <f t="shared" si="70"/>
        <v>#VALUE!</v>
      </c>
      <c r="B288" s="203" t="e">
        <f t="shared" si="80"/>
        <v>#VALUE!</v>
      </c>
      <c r="C288" s="203" t="e">
        <f t="shared" si="71"/>
        <v>#VALUE!</v>
      </c>
      <c r="D288" s="204" t="e">
        <f t="shared" si="68"/>
        <v>#VALUE!</v>
      </c>
      <c r="E288" s="204" t="e">
        <f t="shared" si="72"/>
        <v>#VALUE!</v>
      </c>
      <c r="F288" s="204" t="e">
        <f t="shared" si="73"/>
        <v>#VALUE!</v>
      </c>
      <c r="H288" s="205"/>
      <c r="K288" s="206" t="e">
        <f t="shared" si="74"/>
        <v>#VALUE!</v>
      </c>
      <c r="L288" s="206" t="e">
        <f t="shared" si="75"/>
        <v>#VALUE!</v>
      </c>
      <c r="M288" s="207" t="e">
        <f t="shared" si="76"/>
        <v>#VALUE!</v>
      </c>
      <c r="O288" s="260">
        <v>274</v>
      </c>
      <c r="P288" s="261" t="e">
        <f t="shared" si="81"/>
        <v>#VALUE!</v>
      </c>
      <c r="Q288" s="262" t="e">
        <f t="shared" si="69"/>
        <v>#VALUE!</v>
      </c>
      <c r="R288" s="260" t="e">
        <f t="shared" si="77"/>
        <v>#VALUE!</v>
      </c>
      <c r="S288" s="245" t="e">
        <f t="shared" si="78"/>
        <v>#VALUE!</v>
      </c>
      <c r="T288" s="263" t="e">
        <f t="shared" si="79"/>
        <v>#VALUE!</v>
      </c>
    </row>
    <row r="289" spans="1:20" ht="9.75" customHeight="1" x14ac:dyDescent="0.2">
      <c r="A289" s="259" t="e">
        <f t="shared" si="70"/>
        <v>#VALUE!</v>
      </c>
      <c r="B289" s="203" t="e">
        <f t="shared" si="80"/>
        <v>#VALUE!</v>
      </c>
      <c r="C289" s="203" t="e">
        <f t="shared" si="71"/>
        <v>#VALUE!</v>
      </c>
      <c r="D289" s="204" t="e">
        <f t="shared" si="68"/>
        <v>#VALUE!</v>
      </c>
      <c r="E289" s="204" t="e">
        <f t="shared" si="72"/>
        <v>#VALUE!</v>
      </c>
      <c r="F289" s="204" t="e">
        <f t="shared" si="73"/>
        <v>#VALUE!</v>
      </c>
      <c r="H289" s="205"/>
      <c r="K289" s="206" t="e">
        <f t="shared" si="74"/>
        <v>#VALUE!</v>
      </c>
      <c r="L289" s="206" t="e">
        <f t="shared" si="75"/>
        <v>#VALUE!</v>
      </c>
      <c r="M289" s="207" t="e">
        <f t="shared" si="76"/>
        <v>#VALUE!</v>
      </c>
      <c r="O289" s="260">
        <v>275</v>
      </c>
      <c r="P289" s="261" t="e">
        <f t="shared" si="81"/>
        <v>#VALUE!</v>
      </c>
      <c r="Q289" s="262" t="e">
        <f t="shared" si="69"/>
        <v>#VALUE!</v>
      </c>
      <c r="R289" s="260" t="e">
        <f t="shared" si="77"/>
        <v>#VALUE!</v>
      </c>
      <c r="S289" s="245" t="e">
        <f t="shared" si="78"/>
        <v>#VALUE!</v>
      </c>
      <c r="T289" s="263" t="e">
        <f t="shared" si="79"/>
        <v>#VALUE!</v>
      </c>
    </row>
    <row r="290" spans="1:20" ht="9.75" customHeight="1" x14ac:dyDescent="0.2">
      <c r="A290" s="259" t="e">
        <f t="shared" si="70"/>
        <v>#VALUE!</v>
      </c>
      <c r="B290" s="203" t="e">
        <f t="shared" si="80"/>
        <v>#VALUE!</v>
      </c>
      <c r="C290" s="203" t="e">
        <f t="shared" si="71"/>
        <v>#VALUE!</v>
      </c>
      <c r="D290" s="204" t="e">
        <f t="shared" si="68"/>
        <v>#VALUE!</v>
      </c>
      <c r="E290" s="204" t="e">
        <f t="shared" si="72"/>
        <v>#VALUE!</v>
      </c>
      <c r="F290" s="204" t="e">
        <f t="shared" si="73"/>
        <v>#VALUE!</v>
      </c>
      <c r="H290" s="205"/>
      <c r="K290" s="206" t="e">
        <f t="shared" si="74"/>
        <v>#VALUE!</v>
      </c>
      <c r="L290" s="206" t="e">
        <f t="shared" si="75"/>
        <v>#VALUE!</v>
      </c>
      <c r="M290" s="207" t="e">
        <f t="shared" si="76"/>
        <v>#VALUE!</v>
      </c>
      <c r="O290" s="260">
        <v>276</v>
      </c>
      <c r="P290" s="261" t="e">
        <f t="shared" si="81"/>
        <v>#VALUE!</v>
      </c>
      <c r="Q290" s="262" t="e">
        <f t="shared" si="69"/>
        <v>#VALUE!</v>
      </c>
      <c r="R290" s="260" t="e">
        <f t="shared" si="77"/>
        <v>#VALUE!</v>
      </c>
      <c r="S290" s="245" t="e">
        <f t="shared" si="78"/>
        <v>#VALUE!</v>
      </c>
      <c r="T290" s="263" t="e">
        <f t="shared" si="79"/>
        <v>#VALUE!</v>
      </c>
    </row>
    <row r="291" spans="1:20" ht="9.75" customHeight="1" x14ac:dyDescent="0.2">
      <c r="A291" s="259" t="e">
        <f t="shared" si="70"/>
        <v>#VALUE!</v>
      </c>
      <c r="B291" s="203" t="e">
        <f t="shared" si="80"/>
        <v>#VALUE!</v>
      </c>
      <c r="C291" s="203" t="e">
        <f t="shared" si="71"/>
        <v>#VALUE!</v>
      </c>
      <c r="D291" s="204" t="e">
        <f t="shared" si="68"/>
        <v>#VALUE!</v>
      </c>
      <c r="E291" s="204" t="e">
        <f t="shared" si="72"/>
        <v>#VALUE!</v>
      </c>
      <c r="F291" s="204" t="e">
        <f t="shared" si="73"/>
        <v>#VALUE!</v>
      </c>
      <c r="H291" s="205"/>
      <c r="K291" s="206" t="e">
        <f t="shared" si="74"/>
        <v>#VALUE!</v>
      </c>
      <c r="L291" s="206" t="e">
        <f t="shared" si="75"/>
        <v>#VALUE!</v>
      </c>
      <c r="M291" s="207" t="e">
        <f t="shared" si="76"/>
        <v>#VALUE!</v>
      </c>
      <c r="O291" s="260">
        <v>277</v>
      </c>
      <c r="P291" s="261" t="e">
        <f t="shared" si="81"/>
        <v>#VALUE!</v>
      </c>
      <c r="Q291" s="262" t="e">
        <f t="shared" si="69"/>
        <v>#VALUE!</v>
      </c>
      <c r="R291" s="260" t="e">
        <f t="shared" si="77"/>
        <v>#VALUE!</v>
      </c>
      <c r="S291" s="245" t="e">
        <f t="shared" si="78"/>
        <v>#VALUE!</v>
      </c>
      <c r="T291" s="263" t="e">
        <f t="shared" si="79"/>
        <v>#VALUE!</v>
      </c>
    </row>
    <row r="292" spans="1:20" ht="9.75" customHeight="1" x14ac:dyDescent="0.2">
      <c r="A292" s="259" t="e">
        <f t="shared" si="70"/>
        <v>#VALUE!</v>
      </c>
      <c r="B292" s="203" t="e">
        <f t="shared" si="80"/>
        <v>#VALUE!</v>
      </c>
      <c r="C292" s="203" t="e">
        <f t="shared" si="71"/>
        <v>#VALUE!</v>
      </c>
      <c r="D292" s="204" t="e">
        <f t="shared" si="68"/>
        <v>#VALUE!</v>
      </c>
      <c r="E292" s="204" t="e">
        <f t="shared" si="72"/>
        <v>#VALUE!</v>
      </c>
      <c r="F292" s="204" t="e">
        <f t="shared" si="73"/>
        <v>#VALUE!</v>
      </c>
      <c r="H292" s="205"/>
      <c r="K292" s="206" t="e">
        <f t="shared" si="74"/>
        <v>#VALUE!</v>
      </c>
      <c r="L292" s="206" t="e">
        <f t="shared" si="75"/>
        <v>#VALUE!</v>
      </c>
      <c r="M292" s="207" t="e">
        <f t="shared" si="76"/>
        <v>#VALUE!</v>
      </c>
      <c r="O292" s="260">
        <v>278</v>
      </c>
      <c r="P292" s="261" t="e">
        <f t="shared" si="81"/>
        <v>#VALUE!</v>
      </c>
      <c r="Q292" s="262" t="e">
        <f t="shared" si="69"/>
        <v>#VALUE!</v>
      </c>
      <c r="R292" s="260" t="e">
        <f t="shared" si="77"/>
        <v>#VALUE!</v>
      </c>
      <c r="S292" s="245" t="e">
        <f t="shared" si="78"/>
        <v>#VALUE!</v>
      </c>
      <c r="T292" s="263" t="e">
        <f t="shared" si="79"/>
        <v>#VALUE!</v>
      </c>
    </row>
    <row r="293" spans="1:20" ht="9.75" customHeight="1" x14ac:dyDescent="0.2">
      <c r="A293" s="259" t="e">
        <f t="shared" si="70"/>
        <v>#VALUE!</v>
      </c>
      <c r="B293" s="203" t="e">
        <f t="shared" si="80"/>
        <v>#VALUE!</v>
      </c>
      <c r="C293" s="203" t="e">
        <f t="shared" si="71"/>
        <v>#VALUE!</v>
      </c>
      <c r="D293" s="204" t="e">
        <f t="shared" si="68"/>
        <v>#VALUE!</v>
      </c>
      <c r="E293" s="204" t="e">
        <f t="shared" si="72"/>
        <v>#VALUE!</v>
      </c>
      <c r="F293" s="204" t="e">
        <f t="shared" si="73"/>
        <v>#VALUE!</v>
      </c>
      <c r="H293" s="205"/>
      <c r="K293" s="206" t="e">
        <f t="shared" si="74"/>
        <v>#VALUE!</v>
      </c>
      <c r="L293" s="206" t="e">
        <f t="shared" si="75"/>
        <v>#VALUE!</v>
      </c>
      <c r="M293" s="207" t="e">
        <f t="shared" si="76"/>
        <v>#VALUE!</v>
      </c>
      <c r="O293" s="260">
        <v>279</v>
      </c>
      <c r="P293" s="261" t="e">
        <f t="shared" si="81"/>
        <v>#VALUE!</v>
      </c>
      <c r="Q293" s="262" t="e">
        <f t="shared" si="69"/>
        <v>#VALUE!</v>
      </c>
      <c r="R293" s="260" t="e">
        <f t="shared" si="77"/>
        <v>#VALUE!</v>
      </c>
      <c r="S293" s="245" t="e">
        <f t="shared" si="78"/>
        <v>#VALUE!</v>
      </c>
      <c r="T293" s="263" t="e">
        <f t="shared" si="79"/>
        <v>#VALUE!</v>
      </c>
    </row>
    <row r="294" spans="1:20" ht="9.75" customHeight="1" x14ac:dyDescent="0.2">
      <c r="A294" s="259" t="e">
        <f t="shared" si="70"/>
        <v>#VALUE!</v>
      </c>
      <c r="B294" s="203" t="e">
        <f t="shared" si="80"/>
        <v>#VALUE!</v>
      </c>
      <c r="C294" s="203" t="e">
        <f t="shared" si="71"/>
        <v>#VALUE!</v>
      </c>
      <c r="D294" s="204" t="e">
        <f t="shared" si="68"/>
        <v>#VALUE!</v>
      </c>
      <c r="E294" s="204" t="e">
        <f t="shared" si="72"/>
        <v>#VALUE!</v>
      </c>
      <c r="F294" s="204" t="e">
        <f t="shared" si="73"/>
        <v>#VALUE!</v>
      </c>
      <c r="H294" s="205"/>
      <c r="K294" s="206" t="e">
        <f t="shared" si="74"/>
        <v>#VALUE!</v>
      </c>
      <c r="L294" s="206" t="e">
        <f t="shared" si="75"/>
        <v>#VALUE!</v>
      </c>
      <c r="M294" s="207" t="e">
        <f t="shared" si="76"/>
        <v>#VALUE!</v>
      </c>
      <c r="O294" s="260">
        <v>280</v>
      </c>
      <c r="P294" s="261" t="e">
        <f t="shared" si="81"/>
        <v>#VALUE!</v>
      </c>
      <c r="Q294" s="262" t="e">
        <f t="shared" si="69"/>
        <v>#VALUE!</v>
      </c>
      <c r="R294" s="260" t="e">
        <f t="shared" si="77"/>
        <v>#VALUE!</v>
      </c>
      <c r="S294" s="245" t="e">
        <f t="shared" si="78"/>
        <v>#VALUE!</v>
      </c>
      <c r="T294" s="263" t="e">
        <f t="shared" si="79"/>
        <v>#VALUE!</v>
      </c>
    </row>
    <row r="295" spans="1:20" ht="9.75" customHeight="1" x14ac:dyDescent="0.2">
      <c r="A295" s="259" t="e">
        <f t="shared" si="70"/>
        <v>#VALUE!</v>
      </c>
      <c r="B295" s="203" t="e">
        <f t="shared" si="80"/>
        <v>#VALUE!</v>
      </c>
      <c r="C295" s="203" t="e">
        <f t="shared" si="71"/>
        <v>#VALUE!</v>
      </c>
      <c r="D295" s="204" t="e">
        <f t="shared" si="68"/>
        <v>#VALUE!</v>
      </c>
      <c r="E295" s="204" t="e">
        <f t="shared" si="72"/>
        <v>#VALUE!</v>
      </c>
      <c r="F295" s="204" t="e">
        <f t="shared" si="73"/>
        <v>#VALUE!</v>
      </c>
      <c r="H295" s="205"/>
      <c r="K295" s="206" t="e">
        <f t="shared" si="74"/>
        <v>#VALUE!</v>
      </c>
      <c r="L295" s="206" t="e">
        <f t="shared" si="75"/>
        <v>#VALUE!</v>
      </c>
      <c r="M295" s="207" t="e">
        <f t="shared" si="76"/>
        <v>#VALUE!</v>
      </c>
      <c r="O295" s="260">
        <v>281</v>
      </c>
      <c r="P295" s="261" t="e">
        <f t="shared" si="81"/>
        <v>#VALUE!</v>
      </c>
      <c r="Q295" s="262" t="e">
        <f t="shared" si="69"/>
        <v>#VALUE!</v>
      </c>
      <c r="R295" s="260" t="e">
        <f t="shared" si="77"/>
        <v>#VALUE!</v>
      </c>
      <c r="S295" s="245" t="e">
        <f t="shared" si="78"/>
        <v>#VALUE!</v>
      </c>
      <c r="T295" s="263" t="e">
        <f t="shared" si="79"/>
        <v>#VALUE!</v>
      </c>
    </row>
    <row r="296" spans="1:20" ht="9.75" customHeight="1" x14ac:dyDescent="0.2">
      <c r="A296" s="259" t="e">
        <f t="shared" si="70"/>
        <v>#VALUE!</v>
      </c>
      <c r="B296" s="203" t="e">
        <f t="shared" si="80"/>
        <v>#VALUE!</v>
      </c>
      <c r="C296" s="203" t="e">
        <f t="shared" si="71"/>
        <v>#VALUE!</v>
      </c>
      <c r="D296" s="204" t="e">
        <f t="shared" si="68"/>
        <v>#VALUE!</v>
      </c>
      <c r="E296" s="204" t="e">
        <f t="shared" si="72"/>
        <v>#VALUE!</v>
      </c>
      <c r="F296" s="204" t="e">
        <f t="shared" si="73"/>
        <v>#VALUE!</v>
      </c>
      <c r="H296" s="205"/>
      <c r="K296" s="206" t="e">
        <f t="shared" si="74"/>
        <v>#VALUE!</v>
      </c>
      <c r="L296" s="206" t="e">
        <f t="shared" si="75"/>
        <v>#VALUE!</v>
      </c>
      <c r="M296" s="207" t="e">
        <f t="shared" si="76"/>
        <v>#VALUE!</v>
      </c>
      <c r="O296" s="260">
        <v>282</v>
      </c>
      <c r="P296" s="261" t="e">
        <f t="shared" si="81"/>
        <v>#VALUE!</v>
      </c>
      <c r="Q296" s="262" t="e">
        <f t="shared" si="69"/>
        <v>#VALUE!</v>
      </c>
      <c r="R296" s="260" t="e">
        <f t="shared" si="77"/>
        <v>#VALUE!</v>
      </c>
      <c r="S296" s="245" t="e">
        <f t="shared" si="78"/>
        <v>#VALUE!</v>
      </c>
      <c r="T296" s="263" t="e">
        <f t="shared" si="79"/>
        <v>#VALUE!</v>
      </c>
    </row>
    <row r="297" spans="1:20" ht="9.75" customHeight="1" x14ac:dyDescent="0.2">
      <c r="A297" s="259" t="e">
        <f t="shared" si="70"/>
        <v>#VALUE!</v>
      </c>
      <c r="B297" s="203" t="e">
        <f t="shared" si="80"/>
        <v>#VALUE!</v>
      </c>
      <c r="C297" s="203" t="e">
        <f t="shared" si="71"/>
        <v>#VALUE!</v>
      </c>
      <c r="D297" s="204" t="e">
        <f t="shared" si="68"/>
        <v>#VALUE!</v>
      </c>
      <c r="E297" s="204" t="e">
        <f t="shared" si="72"/>
        <v>#VALUE!</v>
      </c>
      <c r="F297" s="204" t="e">
        <f t="shared" si="73"/>
        <v>#VALUE!</v>
      </c>
      <c r="H297" s="205"/>
      <c r="K297" s="206" t="e">
        <f t="shared" si="74"/>
        <v>#VALUE!</v>
      </c>
      <c r="L297" s="206" t="e">
        <f t="shared" si="75"/>
        <v>#VALUE!</v>
      </c>
      <c r="M297" s="207" t="e">
        <f t="shared" si="76"/>
        <v>#VALUE!</v>
      </c>
      <c r="O297" s="260">
        <v>283</v>
      </c>
      <c r="P297" s="261" t="e">
        <f t="shared" si="81"/>
        <v>#VALUE!</v>
      </c>
      <c r="Q297" s="262" t="e">
        <f t="shared" si="69"/>
        <v>#VALUE!</v>
      </c>
      <c r="R297" s="260" t="e">
        <f t="shared" si="77"/>
        <v>#VALUE!</v>
      </c>
      <c r="S297" s="245" t="e">
        <f t="shared" si="78"/>
        <v>#VALUE!</v>
      </c>
      <c r="T297" s="263" t="e">
        <f t="shared" si="79"/>
        <v>#VALUE!</v>
      </c>
    </row>
    <row r="298" spans="1:20" ht="9.75" customHeight="1" x14ac:dyDescent="0.2">
      <c r="A298" s="259" t="e">
        <f t="shared" si="70"/>
        <v>#VALUE!</v>
      </c>
      <c r="B298" s="203" t="e">
        <f t="shared" si="80"/>
        <v>#VALUE!</v>
      </c>
      <c r="C298" s="203" t="e">
        <f t="shared" si="71"/>
        <v>#VALUE!</v>
      </c>
      <c r="D298" s="204" t="e">
        <f t="shared" si="68"/>
        <v>#VALUE!</v>
      </c>
      <c r="E298" s="204" t="e">
        <f t="shared" si="72"/>
        <v>#VALUE!</v>
      </c>
      <c r="F298" s="204" t="e">
        <f t="shared" si="73"/>
        <v>#VALUE!</v>
      </c>
      <c r="H298" s="205"/>
      <c r="K298" s="206" t="e">
        <f t="shared" si="74"/>
        <v>#VALUE!</v>
      </c>
      <c r="L298" s="206" t="e">
        <f t="shared" si="75"/>
        <v>#VALUE!</v>
      </c>
      <c r="M298" s="207" t="e">
        <f t="shared" si="76"/>
        <v>#VALUE!</v>
      </c>
      <c r="O298" s="260">
        <v>284</v>
      </c>
      <c r="P298" s="261" t="e">
        <f t="shared" si="81"/>
        <v>#VALUE!</v>
      </c>
      <c r="Q298" s="262" t="e">
        <f t="shared" si="69"/>
        <v>#VALUE!</v>
      </c>
      <c r="R298" s="260" t="e">
        <f t="shared" si="77"/>
        <v>#VALUE!</v>
      </c>
      <c r="S298" s="245" t="e">
        <f t="shared" si="78"/>
        <v>#VALUE!</v>
      </c>
      <c r="T298" s="263" t="e">
        <f t="shared" si="79"/>
        <v>#VALUE!</v>
      </c>
    </row>
    <row r="299" spans="1:20" ht="9.75" customHeight="1" x14ac:dyDescent="0.2">
      <c r="A299" s="259" t="e">
        <f t="shared" si="70"/>
        <v>#VALUE!</v>
      </c>
      <c r="B299" s="203" t="e">
        <f t="shared" si="80"/>
        <v>#VALUE!</v>
      </c>
      <c r="C299" s="203" t="e">
        <f t="shared" si="71"/>
        <v>#VALUE!</v>
      </c>
      <c r="D299" s="204" t="e">
        <f t="shared" si="68"/>
        <v>#VALUE!</v>
      </c>
      <c r="E299" s="204" t="e">
        <f t="shared" si="72"/>
        <v>#VALUE!</v>
      </c>
      <c r="F299" s="204" t="e">
        <f t="shared" si="73"/>
        <v>#VALUE!</v>
      </c>
      <c r="H299" s="205"/>
      <c r="K299" s="206" t="e">
        <f t="shared" si="74"/>
        <v>#VALUE!</v>
      </c>
      <c r="L299" s="206" t="e">
        <f t="shared" si="75"/>
        <v>#VALUE!</v>
      </c>
      <c r="M299" s="207" t="e">
        <f t="shared" si="76"/>
        <v>#VALUE!</v>
      </c>
      <c r="O299" s="260">
        <v>285</v>
      </c>
      <c r="P299" s="261" t="e">
        <f t="shared" si="81"/>
        <v>#VALUE!</v>
      </c>
      <c r="Q299" s="262" t="e">
        <f t="shared" si="69"/>
        <v>#VALUE!</v>
      </c>
      <c r="R299" s="260" t="e">
        <f t="shared" si="77"/>
        <v>#VALUE!</v>
      </c>
      <c r="S299" s="245" t="e">
        <f t="shared" si="78"/>
        <v>#VALUE!</v>
      </c>
      <c r="T299" s="263" t="e">
        <f t="shared" si="79"/>
        <v>#VALUE!</v>
      </c>
    </row>
    <row r="300" spans="1:20" ht="9.75" customHeight="1" x14ac:dyDescent="0.2">
      <c r="A300" s="259" t="e">
        <f t="shared" si="70"/>
        <v>#VALUE!</v>
      </c>
      <c r="B300" s="203" t="e">
        <f t="shared" si="80"/>
        <v>#VALUE!</v>
      </c>
      <c r="C300" s="203" t="e">
        <f t="shared" si="71"/>
        <v>#VALUE!</v>
      </c>
      <c r="D300" s="204" t="e">
        <f t="shared" si="68"/>
        <v>#VALUE!</v>
      </c>
      <c r="E300" s="204" t="e">
        <f t="shared" si="72"/>
        <v>#VALUE!</v>
      </c>
      <c r="F300" s="204" t="e">
        <f t="shared" si="73"/>
        <v>#VALUE!</v>
      </c>
      <c r="H300" s="205"/>
      <c r="K300" s="206" t="e">
        <f t="shared" si="74"/>
        <v>#VALUE!</v>
      </c>
      <c r="L300" s="206" t="e">
        <f t="shared" si="75"/>
        <v>#VALUE!</v>
      </c>
      <c r="M300" s="207" t="e">
        <f t="shared" si="76"/>
        <v>#VALUE!</v>
      </c>
      <c r="O300" s="260">
        <v>286</v>
      </c>
      <c r="P300" s="261" t="e">
        <f t="shared" si="81"/>
        <v>#VALUE!</v>
      </c>
      <c r="Q300" s="262" t="e">
        <f t="shared" si="69"/>
        <v>#VALUE!</v>
      </c>
      <c r="R300" s="260" t="e">
        <f t="shared" si="77"/>
        <v>#VALUE!</v>
      </c>
      <c r="S300" s="245" t="e">
        <f t="shared" si="78"/>
        <v>#VALUE!</v>
      </c>
      <c r="T300" s="263" t="e">
        <f t="shared" si="79"/>
        <v>#VALUE!</v>
      </c>
    </row>
    <row r="301" spans="1:20" ht="9.75" customHeight="1" x14ac:dyDescent="0.2">
      <c r="A301" s="259" t="e">
        <f t="shared" si="70"/>
        <v>#VALUE!</v>
      </c>
      <c r="B301" s="203" t="e">
        <f t="shared" si="80"/>
        <v>#VALUE!</v>
      </c>
      <c r="C301" s="203" t="e">
        <f t="shared" si="71"/>
        <v>#VALUE!</v>
      </c>
      <c r="D301" s="204" t="e">
        <f t="shared" si="68"/>
        <v>#VALUE!</v>
      </c>
      <c r="E301" s="204" t="e">
        <f t="shared" si="72"/>
        <v>#VALUE!</v>
      </c>
      <c r="F301" s="204" t="e">
        <f t="shared" si="73"/>
        <v>#VALUE!</v>
      </c>
      <c r="H301" s="205"/>
      <c r="K301" s="206" t="e">
        <f t="shared" si="74"/>
        <v>#VALUE!</v>
      </c>
      <c r="L301" s="206" t="e">
        <f t="shared" si="75"/>
        <v>#VALUE!</v>
      </c>
      <c r="M301" s="207" t="e">
        <f t="shared" si="76"/>
        <v>#VALUE!</v>
      </c>
      <c r="O301" s="260">
        <v>287</v>
      </c>
      <c r="P301" s="261" t="e">
        <f t="shared" si="81"/>
        <v>#VALUE!</v>
      </c>
      <c r="Q301" s="262" t="e">
        <f t="shared" si="69"/>
        <v>#VALUE!</v>
      </c>
      <c r="R301" s="260" t="e">
        <f t="shared" si="77"/>
        <v>#VALUE!</v>
      </c>
      <c r="S301" s="245" t="e">
        <f t="shared" si="78"/>
        <v>#VALUE!</v>
      </c>
      <c r="T301" s="263" t="e">
        <f t="shared" si="79"/>
        <v>#VALUE!</v>
      </c>
    </row>
    <row r="302" spans="1:20" ht="9.75" customHeight="1" x14ac:dyDescent="0.2">
      <c r="A302" s="259" t="e">
        <f t="shared" si="70"/>
        <v>#VALUE!</v>
      </c>
      <c r="B302" s="203" t="e">
        <f t="shared" si="80"/>
        <v>#VALUE!</v>
      </c>
      <c r="C302" s="203" t="e">
        <f t="shared" si="71"/>
        <v>#VALUE!</v>
      </c>
      <c r="D302" s="204" t="e">
        <f t="shared" si="68"/>
        <v>#VALUE!</v>
      </c>
      <c r="E302" s="204" t="e">
        <f t="shared" si="72"/>
        <v>#VALUE!</v>
      </c>
      <c r="F302" s="204" t="e">
        <f t="shared" si="73"/>
        <v>#VALUE!</v>
      </c>
      <c r="H302" s="205"/>
      <c r="K302" s="206" t="e">
        <f t="shared" si="74"/>
        <v>#VALUE!</v>
      </c>
      <c r="L302" s="206" t="e">
        <f t="shared" si="75"/>
        <v>#VALUE!</v>
      </c>
      <c r="M302" s="207" t="e">
        <f t="shared" si="76"/>
        <v>#VALUE!</v>
      </c>
      <c r="O302" s="260">
        <v>288</v>
      </c>
      <c r="P302" s="261" t="e">
        <f t="shared" si="81"/>
        <v>#VALUE!</v>
      </c>
      <c r="Q302" s="262" t="e">
        <f t="shared" si="69"/>
        <v>#VALUE!</v>
      </c>
      <c r="R302" s="260" t="e">
        <f t="shared" si="77"/>
        <v>#VALUE!</v>
      </c>
      <c r="S302" s="245" t="e">
        <f t="shared" si="78"/>
        <v>#VALUE!</v>
      </c>
      <c r="T302" s="263" t="e">
        <f t="shared" si="79"/>
        <v>#VALUE!</v>
      </c>
    </row>
    <row r="303" spans="1:20" ht="9.75" customHeight="1" x14ac:dyDescent="0.2">
      <c r="A303" s="259" t="e">
        <f t="shared" si="70"/>
        <v>#VALUE!</v>
      </c>
      <c r="B303" s="203" t="e">
        <f t="shared" si="80"/>
        <v>#VALUE!</v>
      </c>
      <c r="C303" s="203" t="e">
        <f t="shared" si="71"/>
        <v>#VALUE!</v>
      </c>
      <c r="D303" s="204" t="e">
        <f t="shared" si="68"/>
        <v>#VALUE!</v>
      </c>
      <c r="E303" s="204" t="e">
        <f t="shared" si="72"/>
        <v>#VALUE!</v>
      </c>
      <c r="F303" s="204" t="e">
        <f t="shared" si="73"/>
        <v>#VALUE!</v>
      </c>
      <c r="H303" s="205"/>
      <c r="K303" s="206" t="e">
        <f t="shared" si="74"/>
        <v>#VALUE!</v>
      </c>
      <c r="L303" s="206" t="e">
        <f t="shared" si="75"/>
        <v>#VALUE!</v>
      </c>
      <c r="M303" s="207" t="e">
        <f t="shared" si="76"/>
        <v>#VALUE!</v>
      </c>
      <c r="O303" s="260">
        <v>289</v>
      </c>
      <c r="P303" s="261" t="e">
        <f t="shared" si="81"/>
        <v>#VALUE!</v>
      </c>
      <c r="Q303" s="262" t="e">
        <f t="shared" si="69"/>
        <v>#VALUE!</v>
      </c>
      <c r="R303" s="260" t="e">
        <f t="shared" si="77"/>
        <v>#VALUE!</v>
      </c>
      <c r="S303" s="245" t="e">
        <f t="shared" si="78"/>
        <v>#VALUE!</v>
      </c>
      <c r="T303" s="263" t="e">
        <f t="shared" si="79"/>
        <v>#VALUE!</v>
      </c>
    </row>
    <row r="304" spans="1:20" ht="9.75" customHeight="1" x14ac:dyDescent="0.2">
      <c r="A304" s="259" t="e">
        <f t="shared" si="70"/>
        <v>#VALUE!</v>
      </c>
      <c r="B304" s="203" t="e">
        <f t="shared" si="80"/>
        <v>#VALUE!</v>
      </c>
      <c r="C304" s="203" t="e">
        <f t="shared" si="71"/>
        <v>#VALUE!</v>
      </c>
      <c r="D304" s="204" t="e">
        <f t="shared" si="68"/>
        <v>#VALUE!</v>
      </c>
      <c r="E304" s="204" t="e">
        <f t="shared" si="72"/>
        <v>#VALUE!</v>
      </c>
      <c r="F304" s="204" t="e">
        <f t="shared" si="73"/>
        <v>#VALUE!</v>
      </c>
      <c r="H304" s="205"/>
      <c r="K304" s="206" t="e">
        <f t="shared" si="74"/>
        <v>#VALUE!</v>
      </c>
      <c r="L304" s="206" t="e">
        <f t="shared" si="75"/>
        <v>#VALUE!</v>
      </c>
      <c r="M304" s="207" t="e">
        <f t="shared" si="76"/>
        <v>#VALUE!</v>
      </c>
      <c r="O304" s="260">
        <v>290</v>
      </c>
      <c r="P304" s="261" t="e">
        <f t="shared" si="81"/>
        <v>#VALUE!</v>
      </c>
      <c r="Q304" s="262" t="e">
        <f t="shared" si="69"/>
        <v>#VALUE!</v>
      </c>
      <c r="R304" s="260" t="e">
        <f t="shared" si="77"/>
        <v>#VALUE!</v>
      </c>
      <c r="S304" s="245" t="e">
        <f t="shared" si="78"/>
        <v>#VALUE!</v>
      </c>
      <c r="T304" s="263" t="e">
        <f t="shared" si="79"/>
        <v>#VALUE!</v>
      </c>
    </row>
    <row r="305" spans="1:20" ht="9.75" customHeight="1" x14ac:dyDescent="0.2">
      <c r="A305" s="259" t="e">
        <f t="shared" si="70"/>
        <v>#VALUE!</v>
      </c>
      <c r="B305" s="203" t="e">
        <f t="shared" si="80"/>
        <v>#VALUE!</v>
      </c>
      <c r="C305" s="203" t="e">
        <f t="shared" si="71"/>
        <v>#VALUE!</v>
      </c>
      <c r="D305" s="204" t="e">
        <f t="shared" si="68"/>
        <v>#VALUE!</v>
      </c>
      <c r="E305" s="204" t="e">
        <f t="shared" si="72"/>
        <v>#VALUE!</v>
      </c>
      <c r="F305" s="204" t="e">
        <f t="shared" si="73"/>
        <v>#VALUE!</v>
      </c>
      <c r="H305" s="205"/>
      <c r="K305" s="206" t="e">
        <f t="shared" si="74"/>
        <v>#VALUE!</v>
      </c>
      <c r="L305" s="206" t="e">
        <f t="shared" si="75"/>
        <v>#VALUE!</v>
      </c>
      <c r="M305" s="207" t="e">
        <f t="shared" si="76"/>
        <v>#VALUE!</v>
      </c>
      <c r="O305" s="260">
        <v>291</v>
      </c>
      <c r="P305" s="261" t="e">
        <f t="shared" si="81"/>
        <v>#VALUE!</v>
      </c>
      <c r="Q305" s="262" t="e">
        <f t="shared" si="69"/>
        <v>#VALUE!</v>
      </c>
      <c r="R305" s="260" t="e">
        <f t="shared" si="77"/>
        <v>#VALUE!</v>
      </c>
      <c r="S305" s="245" t="e">
        <f t="shared" si="78"/>
        <v>#VALUE!</v>
      </c>
      <c r="T305" s="263" t="e">
        <f t="shared" si="79"/>
        <v>#VALUE!</v>
      </c>
    </row>
    <row r="306" spans="1:20" ht="9.75" customHeight="1" x14ac:dyDescent="0.2">
      <c r="A306" s="259" t="e">
        <f t="shared" si="70"/>
        <v>#VALUE!</v>
      </c>
      <c r="B306" s="203" t="e">
        <f t="shared" si="80"/>
        <v>#VALUE!</v>
      </c>
      <c r="C306" s="203" t="e">
        <f t="shared" si="71"/>
        <v>#VALUE!</v>
      </c>
      <c r="D306" s="204" t="e">
        <f t="shared" si="68"/>
        <v>#VALUE!</v>
      </c>
      <c r="E306" s="204" t="e">
        <f t="shared" si="72"/>
        <v>#VALUE!</v>
      </c>
      <c r="F306" s="204" t="e">
        <f t="shared" si="73"/>
        <v>#VALUE!</v>
      </c>
      <c r="H306" s="205"/>
      <c r="K306" s="206" t="e">
        <f t="shared" si="74"/>
        <v>#VALUE!</v>
      </c>
      <c r="L306" s="206" t="e">
        <f t="shared" si="75"/>
        <v>#VALUE!</v>
      </c>
      <c r="M306" s="207" t="e">
        <f t="shared" si="76"/>
        <v>#VALUE!</v>
      </c>
      <c r="O306" s="260">
        <v>292</v>
      </c>
      <c r="P306" s="261" t="e">
        <f t="shared" si="81"/>
        <v>#VALUE!</v>
      </c>
      <c r="Q306" s="262" t="e">
        <f t="shared" si="69"/>
        <v>#VALUE!</v>
      </c>
      <c r="R306" s="260" t="e">
        <f t="shared" si="77"/>
        <v>#VALUE!</v>
      </c>
      <c r="S306" s="245" t="e">
        <f t="shared" si="78"/>
        <v>#VALUE!</v>
      </c>
      <c r="T306" s="263" t="e">
        <f t="shared" si="79"/>
        <v>#VALUE!</v>
      </c>
    </row>
    <row r="307" spans="1:20" ht="9.75" customHeight="1" x14ac:dyDescent="0.2">
      <c r="A307" s="259" t="e">
        <f t="shared" si="70"/>
        <v>#VALUE!</v>
      </c>
      <c r="B307" s="203" t="e">
        <f t="shared" si="80"/>
        <v>#VALUE!</v>
      </c>
      <c r="C307" s="203" t="e">
        <f t="shared" si="71"/>
        <v>#VALUE!</v>
      </c>
      <c r="D307" s="204" t="e">
        <f t="shared" si="68"/>
        <v>#VALUE!</v>
      </c>
      <c r="E307" s="204" t="e">
        <f t="shared" si="72"/>
        <v>#VALUE!</v>
      </c>
      <c r="F307" s="204" t="e">
        <f t="shared" si="73"/>
        <v>#VALUE!</v>
      </c>
      <c r="H307" s="205"/>
      <c r="K307" s="206" t="e">
        <f t="shared" si="74"/>
        <v>#VALUE!</v>
      </c>
      <c r="L307" s="206" t="e">
        <f t="shared" si="75"/>
        <v>#VALUE!</v>
      </c>
      <c r="M307" s="207" t="e">
        <f t="shared" si="76"/>
        <v>#VALUE!</v>
      </c>
      <c r="O307" s="260">
        <v>293</v>
      </c>
      <c r="P307" s="261" t="e">
        <f t="shared" si="81"/>
        <v>#VALUE!</v>
      </c>
      <c r="Q307" s="262" t="e">
        <f t="shared" si="69"/>
        <v>#VALUE!</v>
      </c>
      <c r="R307" s="260" t="e">
        <f t="shared" si="77"/>
        <v>#VALUE!</v>
      </c>
      <c r="S307" s="245" t="e">
        <f t="shared" si="78"/>
        <v>#VALUE!</v>
      </c>
      <c r="T307" s="263" t="e">
        <f t="shared" si="79"/>
        <v>#VALUE!</v>
      </c>
    </row>
    <row r="308" spans="1:20" ht="9.75" customHeight="1" x14ac:dyDescent="0.2">
      <c r="A308" s="259" t="e">
        <f t="shared" si="70"/>
        <v>#VALUE!</v>
      </c>
      <c r="B308" s="203" t="e">
        <f t="shared" si="80"/>
        <v>#VALUE!</v>
      </c>
      <c r="C308" s="203" t="e">
        <f t="shared" si="71"/>
        <v>#VALUE!</v>
      </c>
      <c r="D308" s="204" t="e">
        <f t="shared" si="68"/>
        <v>#VALUE!</v>
      </c>
      <c r="E308" s="204" t="e">
        <f t="shared" si="72"/>
        <v>#VALUE!</v>
      </c>
      <c r="F308" s="204" t="e">
        <f t="shared" si="73"/>
        <v>#VALUE!</v>
      </c>
      <c r="H308" s="205"/>
      <c r="K308" s="206" t="e">
        <f t="shared" si="74"/>
        <v>#VALUE!</v>
      </c>
      <c r="L308" s="206" t="e">
        <f t="shared" si="75"/>
        <v>#VALUE!</v>
      </c>
      <c r="M308" s="207" t="e">
        <f t="shared" si="76"/>
        <v>#VALUE!</v>
      </c>
      <c r="O308" s="260">
        <v>294</v>
      </c>
      <c r="P308" s="261" t="e">
        <f t="shared" si="81"/>
        <v>#VALUE!</v>
      </c>
      <c r="Q308" s="262" t="e">
        <f t="shared" si="69"/>
        <v>#VALUE!</v>
      </c>
      <c r="R308" s="260" t="e">
        <f t="shared" si="77"/>
        <v>#VALUE!</v>
      </c>
      <c r="S308" s="245" t="e">
        <f t="shared" si="78"/>
        <v>#VALUE!</v>
      </c>
      <c r="T308" s="263" t="e">
        <f t="shared" si="79"/>
        <v>#VALUE!</v>
      </c>
    </row>
    <row r="309" spans="1:20" ht="9.75" customHeight="1" x14ac:dyDescent="0.2">
      <c r="A309" s="259" t="e">
        <f t="shared" si="70"/>
        <v>#VALUE!</v>
      </c>
      <c r="B309" s="203" t="e">
        <f t="shared" si="80"/>
        <v>#VALUE!</v>
      </c>
      <c r="C309" s="203" t="e">
        <f t="shared" si="71"/>
        <v>#VALUE!</v>
      </c>
      <c r="D309" s="204" t="e">
        <f t="shared" si="68"/>
        <v>#VALUE!</v>
      </c>
      <c r="E309" s="204" t="e">
        <f t="shared" si="72"/>
        <v>#VALUE!</v>
      </c>
      <c r="F309" s="204" t="e">
        <f t="shared" si="73"/>
        <v>#VALUE!</v>
      </c>
      <c r="H309" s="205"/>
      <c r="K309" s="206" t="e">
        <f t="shared" si="74"/>
        <v>#VALUE!</v>
      </c>
      <c r="L309" s="206" t="e">
        <f t="shared" si="75"/>
        <v>#VALUE!</v>
      </c>
      <c r="M309" s="207" t="e">
        <f t="shared" si="76"/>
        <v>#VALUE!</v>
      </c>
      <c r="O309" s="260">
        <v>295</v>
      </c>
      <c r="P309" s="261" t="e">
        <f t="shared" si="81"/>
        <v>#VALUE!</v>
      </c>
      <c r="Q309" s="262" t="e">
        <f t="shared" si="69"/>
        <v>#VALUE!</v>
      </c>
      <c r="R309" s="260" t="e">
        <f t="shared" si="77"/>
        <v>#VALUE!</v>
      </c>
      <c r="S309" s="245" t="e">
        <f t="shared" si="78"/>
        <v>#VALUE!</v>
      </c>
      <c r="T309" s="263" t="e">
        <f t="shared" si="79"/>
        <v>#VALUE!</v>
      </c>
    </row>
    <row r="310" spans="1:20" ht="9.75" customHeight="1" x14ac:dyDescent="0.2">
      <c r="A310" s="259" t="e">
        <f t="shared" si="70"/>
        <v>#VALUE!</v>
      </c>
      <c r="B310" s="203" t="e">
        <f t="shared" si="80"/>
        <v>#VALUE!</v>
      </c>
      <c r="C310" s="203" t="e">
        <f t="shared" si="71"/>
        <v>#VALUE!</v>
      </c>
      <c r="D310" s="204" t="e">
        <f t="shared" si="68"/>
        <v>#VALUE!</v>
      </c>
      <c r="E310" s="204" t="e">
        <f t="shared" si="72"/>
        <v>#VALUE!</v>
      </c>
      <c r="F310" s="204" t="e">
        <f t="shared" si="73"/>
        <v>#VALUE!</v>
      </c>
      <c r="H310" s="205"/>
      <c r="K310" s="206" t="e">
        <f t="shared" si="74"/>
        <v>#VALUE!</v>
      </c>
      <c r="L310" s="206" t="e">
        <f t="shared" si="75"/>
        <v>#VALUE!</v>
      </c>
      <c r="M310" s="207" t="e">
        <f t="shared" si="76"/>
        <v>#VALUE!</v>
      </c>
      <c r="O310" s="260">
        <v>296</v>
      </c>
      <c r="P310" s="261" t="e">
        <f t="shared" si="81"/>
        <v>#VALUE!</v>
      </c>
      <c r="Q310" s="262" t="e">
        <f t="shared" si="69"/>
        <v>#VALUE!</v>
      </c>
      <c r="R310" s="260" t="e">
        <f t="shared" si="77"/>
        <v>#VALUE!</v>
      </c>
      <c r="S310" s="245" t="e">
        <f t="shared" si="78"/>
        <v>#VALUE!</v>
      </c>
      <c r="T310" s="263" t="e">
        <f t="shared" si="79"/>
        <v>#VALUE!</v>
      </c>
    </row>
    <row r="311" spans="1:20" ht="9.75" customHeight="1" x14ac:dyDescent="0.2">
      <c r="A311" s="259" t="e">
        <f t="shared" si="70"/>
        <v>#VALUE!</v>
      </c>
      <c r="B311" s="203" t="e">
        <f t="shared" si="80"/>
        <v>#VALUE!</v>
      </c>
      <c r="C311" s="203" t="e">
        <f t="shared" si="71"/>
        <v>#VALUE!</v>
      </c>
      <c r="D311" s="204" t="e">
        <f t="shared" si="68"/>
        <v>#VALUE!</v>
      </c>
      <c r="E311" s="204" t="e">
        <f t="shared" si="72"/>
        <v>#VALUE!</v>
      </c>
      <c r="F311" s="204" t="e">
        <f t="shared" si="73"/>
        <v>#VALUE!</v>
      </c>
      <c r="H311" s="205"/>
      <c r="K311" s="206" t="e">
        <f t="shared" si="74"/>
        <v>#VALUE!</v>
      </c>
      <c r="L311" s="206" t="e">
        <f t="shared" si="75"/>
        <v>#VALUE!</v>
      </c>
      <c r="M311" s="207" t="e">
        <f t="shared" si="76"/>
        <v>#VALUE!</v>
      </c>
      <c r="O311" s="260">
        <v>297</v>
      </c>
      <c r="P311" s="261" t="e">
        <f t="shared" si="81"/>
        <v>#VALUE!</v>
      </c>
      <c r="Q311" s="262" t="e">
        <f t="shared" si="69"/>
        <v>#VALUE!</v>
      </c>
      <c r="R311" s="260" t="e">
        <f t="shared" si="77"/>
        <v>#VALUE!</v>
      </c>
      <c r="S311" s="245" t="e">
        <f t="shared" si="78"/>
        <v>#VALUE!</v>
      </c>
      <c r="T311" s="263" t="e">
        <f t="shared" si="79"/>
        <v>#VALUE!</v>
      </c>
    </row>
    <row r="312" spans="1:20" ht="9.75" customHeight="1" x14ac:dyDescent="0.2">
      <c r="A312" s="259" t="e">
        <f t="shared" si="70"/>
        <v>#VALUE!</v>
      </c>
      <c r="B312" s="203" t="e">
        <f t="shared" si="80"/>
        <v>#VALUE!</v>
      </c>
      <c r="C312" s="203" t="e">
        <f t="shared" si="71"/>
        <v>#VALUE!</v>
      </c>
      <c r="D312" s="204" t="e">
        <f t="shared" si="68"/>
        <v>#VALUE!</v>
      </c>
      <c r="E312" s="204" t="e">
        <f t="shared" si="72"/>
        <v>#VALUE!</v>
      </c>
      <c r="F312" s="204" t="e">
        <f t="shared" si="73"/>
        <v>#VALUE!</v>
      </c>
      <c r="H312" s="205"/>
      <c r="K312" s="206" t="e">
        <f t="shared" si="74"/>
        <v>#VALUE!</v>
      </c>
      <c r="L312" s="206" t="e">
        <f t="shared" si="75"/>
        <v>#VALUE!</v>
      </c>
      <c r="M312" s="207" t="e">
        <f t="shared" si="76"/>
        <v>#VALUE!</v>
      </c>
      <c r="O312" s="260">
        <v>298</v>
      </c>
      <c r="P312" s="261" t="e">
        <f t="shared" si="81"/>
        <v>#VALUE!</v>
      </c>
      <c r="Q312" s="262" t="e">
        <f t="shared" si="69"/>
        <v>#VALUE!</v>
      </c>
      <c r="R312" s="260" t="e">
        <f t="shared" si="77"/>
        <v>#VALUE!</v>
      </c>
      <c r="S312" s="245" t="e">
        <f t="shared" si="78"/>
        <v>#VALUE!</v>
      </c>
      <c r="T312" s="263" t="e">
        <f t="shared" si="79"/>
        <v>#VALUE!</v>
      </c>
    </row>
    <row r="313" spans="1:20" ht="9.75" customHeight="1" x14ac:dyDescent="0.2">
      <c r="A313" s="259" t="e">
        <f t="shared" si="70"/>
        <v>#VALUE!</v>
      </c>
      <c r="B313" s="203" t="e">
        <f t="shared" si="80"/>
        <v>#VALUE!</v>
      </c>
      <c r="C313" s="203" t="e">
        <f t="shared" si="71"/>
        <v>#VALUE!</v>
      </c>
      <c r="D313" s="204" t="e">
        <f t="shared" si="68"/>
        <v>#VALUE!</v>
      </c>
      <c r="E313" s="204" t="e">
        <f t="shared" si="72"/>
        <v>#VALUE!</v>
      </c>
      <c r="F313" s="204" t="e">
        <f t="shared" si="73"/>
        <v>#VALUE!</v>
      </c>
      <c r="H313" s="205"/>
      <c r="K313" s="206" t="e">
        <f t="shared" si="74"/>
        <v>#VALUE!</v>
      </c>
      <c r="L313" s="206" t="e">
        <f t="shared" si="75"/>
        <v>#VALUE!</v>
      </c>
      <c r="M313" s="207" t="e">
        <f t="shared" si="76"/>
        <v>#VALUE!</v>
      </c>
      <c r="O313" s="260">
        <v>299</v>
      </c>
      <c r="P313" s="261" t="e">
        <f t="shared" si="81"/>
        <v>#VALUE!</v>
      </c>
      <c r="Q313" s="262" t="e">
        <f t="shared" si="69"/>
        <v>#VALUE!</v>
      </c>
      <c r="R313" s="260" t="e">
        <f t="shared" si="77"/>
        <v>#VALUE!</v>
      </c>
      <c r="S313" s="245" t="e">
        <f t="shared" si="78"/>
        <v>#VALUE!</v>
      </c>
      <c r="T313" s="263" t="e">
        <f t="shared" si="79"/>
        <v>#VALUE!</v>
      </c>
    </row>
    <row r="314" spans="1:20" ht="9.75" customHeight="1" x14ac:dyDescent="0.2">
      <c r="A314" s="259" t="e">
        <f t="shared" si="70"/>
        <v>#VALUE!</v>
      </c>
      <c r="B314" s="203" t="e">
        <f t="shared" si="80"/>
        <v>#VALUE!</v>
      </c>
      <c r="C314" s="203" t="e">
        <f t="shared" si="71"/>
        <v>#VALUE!</v>
      </c>
      <c r="D314" s="204" t="e">
        <f t="shared" si="68"/>
        <v>#VALUE!</v>
      </c>
      <c r="E314" s="204" t="e">
        <f t="shared" si="72"/>
        <v>#VALUE!</v>
      </c>
      <c r="F314" s="204" t="e">
        <f t="shared" si="73"/>
        <v>#VALUE!</v>
      </c>
      <c r="H314" s="205"/>
      <c r="K314" s="206" t="e">
        <f t="shared" si="74"/>
        <v>#VALUE!</v>
      </c>
      <c r="L314" s="206" t="e">
        <f t="shared" si="75"/>
        <v>#VALUE!</v>
      </c>
      <c r="M314" s="207" t="e">
        <f t="shared" si="76"/>
        <v>#VALUE!</v>
      </c>
      <c r="O314" s="260">
        <v>300</v>
      </c>
      <c r="P314" s="261" t="e">
        <f t="shared" si="81"/>
        <v>#VALUE!</v>
      </c>
      <c r="Q314" s="262" t="e">
        <f t="shared" si="69"/>
        <v>#VALUE!</v>
      </c>
      <c r="R314" s="260" t="e">
        <f t="shared" si="77"/>
        <v>#VALUE!</v>
      </c>
      <c r="S314" s="245" t="e">
        <f t="shared" si="78"/>
        <v>#VALUE!</v>
      </c>
      <c r="T314" s="263" t="e">
        <f t="shared" si="79"/>
        <v>#VALUE!</v>
      </c>
    </row>
    <row r="315" spans="1:20" ht="9.75" customHeight="1" x14ac:dyDescent="0.2">
      <c r="A315" s="259" t="e">
        <f t="shared" si="70"/>
        <v>#VALUE!</v>
      </c>
      <c r="B315" s="203" t="e">
        <f t="shared" si="80"/>
        <v>#VALUE!</v>
      </c>
      <c r="C315" s="203" t="e">
        <f t="shared" si="71"/>
        <v>#VALUE!</v>
      </c>
      <c r="D315" s="204" t="e">
        <f t="shared" si="68"/>
        <v>#VALUE!</v>
      </c>
      <c r="E315" s="204" t="e">
        <f t="shared" si="72"/>
        <v>#VALUE!</v>
      </c>
      <c r="F315" s="204" t="e">
        <f t="shared" si="73"/>
        <v>#VALUE!</v>
      </c>
      <c r="H315" s="205"/>
      <c r="K315" s="206" t="e">
        <f t="shared" si="74"/>
        <v>#VALUE!</v>
      </c>
      <c r="L315" s="206" t="e">
        <f t="shared" si="75"/>
        <v>#VALUE!</v>
      </c>
      <c r="M315" s="207" t="e">
        <f t="shared" si="76"/>
        <v>#VALUE!</v>
      </c>
      <c r="O315" s="260">
        <v>301</v>
      </c>
      <c r="P315" s="261" t="e">
        <f t="shared" si="81"/>
        <v>#VALUE!</v>
      </c>
      <c r="Q315" s="262" t="e">
        <f t="shared" si="69"/>
        <v>#VALUE!</v>
      </c>
      <c r="R315" s="260" t="e">
        <f t="shared" si="77"/>
        <v>#VALUE!</v>
      </c>
      <c r="S315" s="245" t="e">
        <f t="shared" si="78"/>
        <v>#VALUE!</v>
      </c>
      <c r="T315" s="263" t="e">
        <f t="shared" si="79"/>
        <v>#VALUE!</v>
      </c>
    </row>
    <row r="316" spans="1:20" ht="9.75" customHeight="1" x14ac:dyDescent="0.2">
      <c r="A316" s="259" t="e">
        <f t="shared" si="70"/>
        <v>#VALUE!</v>
      </c>
      <c r="B316" s="203" t="e">
        <f t="shared" si="80"/>
        <v>#VALUE!</v>
      </c>
      <c r="C316" s="203" t="e">
        <f t="shared" si="71"/>
        <v>#VALUE!</v>
      </c>
      <c r="D316" s="204" t="e">
        <f t="shared" si="68"/>
        <v>#VALUE!</v>
      </c>
      <c r="E316" s="204" t="e">
        <f t="shared" si="72"/>
        <v>#VALUE!</v>
      </c>
      <c r="F316" s="204" t="e">
        <f t="shared" si="73"/>
        <v>#VALUE!</v>
      </c>
      <c r="H316" s="205"/>
      <c r="K316" s="206" t="e">
        <f t="shared" si="74"/>
        <v>#VALUE!</v>
      </c>
      <c r="L316" s="206" t="e">
        <f t="shared" si="75"/>
        <v>#VALUE!</v>
      </c>
      <c r="M316" s="207" t="e">
        <f t="shared" si="76"/>
        <v>#VALUE!</v>
      </c>
      <c r="O316" s="260">
        <v>302</v>
      </c>
      <c r="P316" s="261" t="e">
        <f t="shared" si="81"/>
        <v>#VALUE!</v>
      </c>
      <c r="Q316" s="262" t="e">
        <f t="shared" si="69"/>
        <v>#VALUE!</v>
      </c>
      <c r="R316" s="260" t="e">
        <f t="shared" si="77"/>
        <v>#VALUE!</v>
      </c>
      <c r="S316" s="245" t="e">
        <f t="shared" si="78"/>
        <v>#VALUE!</v>
      </c>
      <c r="T316" s="263" t="e">
        <f t="shared" si="79"/>
        <v>#VALUE!</v>
      </c>
    </row>
    <row r="317" spans="1:20" ht="9.75" customHeight="1" x14ac:dyDescent="0.2">
      <c r="A317" s="259" t="e">
        <f t="shared" si="70"/>
        <v>#VALUE!</v>
      </c>
      <c r="B317" s="203" t="e">
        <f t="shared" si="80"/>
        <v>#VALUE!</v>
      </c>
      <c r="C317" s="203" t="e">
        <f t="shared" si="71"/>
        <v>#VALUE!</v>
      </c>
      <c r="D317" s="204" t="e">
        <f t="shared" si="68"/>
        <v>#VALUE!</v>
      </c>
      <c r="E317" s="204" t="e">
        <f t="shared" si="72"/>
        <v>#VALUE!</v>
      </c>
      <c r="F317" s="204" t="e">
        <f t="shared" si="73"/>
        <v>#VALUE!</v>
      </c>
      <c r="H317" s="205"/>
      <c r="K317" s="206" t="e">
        <f t="shared" si="74"/>
        <v>#VALUE!</v>
      </c>
      <c r="L317" s="206" t="e">
        <f t="shared" si="75"/>
        <v>#VALUE!</v>
      </c>
      <c r="M317" s="207" t="e">
        <f t="shared" si="76"/>
        <v>#VALUE!</v>
      </c>
      <c r="O317" s="260">
        <v>303</v>
      </c>
      <c r="P317" s="261" t="e">
        <f t="shared" si="81"/>
        <v>#VALUE!</v>
      </c>
      <c r="Q317" s="262" t="e">
        <f t="shared" si="69"/>
        <v>#VALUE!</v>
      </c>
      <c r="R317" s="260" t="e">
        <f t="shared" si="77"/>
        <v>#VALUE!</v>
      </c>
      <c r="S317" s="245" t="e">
        <f t="shared" si="78"/>
        <v>#VALUE!</v>
      </c>
      <c r="T317" s="263" t="e">
        <f t="shared" si="79"/>
        <v>#VALUE!</v>
      </c>
    </row>
    <row r="318" spans="1:20" ht="9.75" customHeight="1" x14ac:dyDescent="0.2">
      <c r="A318" s="259" t="e">
        <f t="shared" si="70"/>
        <v>#VALUE!</v>
      </c>
      <c r="B318" s="203" t="e">
        <f t="shared" si="80"/>
        <v>#VALUE!</v>
      </c>
      <c r="C318" s="203" t="e">
        <f t="shared" si="71"/>
        <v>#VALUE!</v>
      </c>
      <c r="D318" s="204" t="e">
        <f t="shared" si="68"/>
        <v>#VALUE!</v>
      </c>
      <c r="E318" s="204" t="e">
        <f t="shared" si="72"/>
        <v>#VALUE!</v>
      </c>
      <c r="F318" s="204" t="e">
        <f t="shared" si="73"/>
        <v>#VALUE!</v>
      </c>
      <c r="H318" s="205"/>
      <c r="K318" s="206" t="e">
        <f t="shared" si="74"/>
        <v>#VALUE!</v>
      </c>
      <c r="L318" s="206" t="e">
        <f t="shared" si="75"/>
        <v>#VALUE!</v>
      </c>
      <c r="M318" s="207" t="e">
        <f t="shared" si="76"/>
        <v>#VALUE!</v>
      </c>
      <c r="O318" s="260">
        <v>304</v>
      </c>
      <c r="P318" s="261" t="e">
        <f t="shared" si="81"/>
        <v>#VALUE!</v>
      </c>
      <c r="Q318" s="262" t="e">
        <f t="shared" si="69"/>
        <v>#VALUE!</v>
      </c>
      <c r="R318" s="260" t="e">
        <f t="shared" si="77"/>
        <v>#VALUE!</v>
      </c>
      <c r="S318" s="245" t="e">
        <f t="shared" si="78"/>
        <v>#VALUE!</v>
      </c>
      <c r="T318" s="263" t="e">
        <f t="shared" si="79"/>
        <v>#VALUE!</v>
      </c>
    </row>
    <row r="319" spans="1:20" ht="9.75" customHeight="1" x14ac:dyDescent="0.2">
      <c r="A319" s="259" t="e">
        <f t="shared" si="70"/>
        <v>#VALUE!</v>
      </c>
      <c r="B319" s="203" t="e">
        <f t="shared" si="80"/>
        <v>#VALUE!</v>
      </c>
      <c r="C319" s="203" t="e">
        <f t="shared" si="71"/>
        <v>#VALUE!</v>
      </c>
      <c r="D319" s="204" t="e">
        <f t="shared" si="68"/>
        <v>#VALUE!</v>
      </c>
      <c r="E319" s="204" t="e">
        <f t="shared" si="72"/>
        <v>#VALUE!</v>
      </c>
      <c r="F319" s="204" t="e">
        <f t="shared" si="73"/>
        <v>#VALUE!</v>
      </c>
      <c r="H319" s="205"/>
      <c r="K319" s="206" t="e">
        <f t="shared" si="74"/>
        <v>#VALUE!</v>
      </c>
      <c r="L319" s="206" t="e">
        <f t="shared" si="75"/>
        <v>#VALUE!</v>
      </c>
      <c r="M319" s="207" t="e">
        <f t="shared" si="76"/>
        <v>#VALUE!</v>
      </c>
      <c r="O319" s="260">
        <v>305</v>
      </c>
      <c r="P319" s="261" t="e">
        <f t="shared" si="81"/>
        <v>#VALUE!</v>
      </c>
      <c r="Q319" s="262" t="e">
        <f t="shared" si="69"/>
        <v>#VALUE!</v>
      </c>
      <c r="R319" s="260" t="e">
        <f t="shared" si="77"/>
        <v>#VALUE!</v>
      </c>
      <c r="S319" s="245" t="e">
        <f t="shared" si="78"/>
        <v>#VALUE!</v>
      </c>
      <c r="T319" s="263" t="e">
        <f t="shared" si="79"/>
        <v>#VALUE!</v>
      </c>
    </row>
    <row r="320" spans="1:20" ht="9.75" customHeight="1" x14ac:dyDescent="0.2">
      <c r="A320" s="259" t="e">
        <f t="shared" si="70"/>
        <v>#VALUE!</v>
      </c>
      <c r="B320" s="203" t="e">
        <f t="shared" si="80"/>
        <v>#VALUE!</v>
      </c>
      <c r="C320" s="203" t="e">
        <f t="shared" si="71"/>
        <v>#VALUE!</v>
      </c>
      <c r="D320" s="204" t="e">
        <f t="shared" si="68"/>
        <v>#VALUE!</v>
      </c>
      <c r="E320" s="204" t="e">
        <f t="shared" si="72"/>
        <v>#VALUE!</v>
      </c>
      <c r="F320" s="204" t="e">
        <f t="shared" si="73"/>
        <v>#VALUE!</v>
      </c>
      <c r="H320" s="205"/>
      <c r="K320" s="206" t="e">
        <f t="shared" si="74"/>
        <v>#VALUE!</v>
      </c>
      <c r="L320" s="206" t="e">
        <f t="shared" si="75"/>
        <v>#VALUE!</v>
      </c>
      <c r="M320" s="207" t="e">
        <f t="shared" si="76"/>
        <v>#VALUE!</v>
      </c>
      <c r="O320" s="260">
        <v>306</v>
      </c>
      <c r="P320" s="261" t="e">
        <f t="shared" si="81"/>
        <v>#VALUE!</v>
      </c>
      <c r="Q320" s="262" t="e">
        <f t="shared" si="69"/>
        <v>#VALUE!</v>
      </c>
      <c r="R320" s="260" t="e">
        <f t="shared" si="77"/>
        <v>#VALUE!</v>
      </c>
      <c r="S320" s="245" t="e">
        <f t="shared" si="78"/>
        <v>#VALUE!</v>
      </c>
      <c r="T320" s="263" t="e">
        <f t="shared" si="79"/>
        <v>#VALUE!</v>
      </c>
    </row>
    <row r="321" spans="1:20" ht="9.75" customHeight="1" x14ac:dyDescent="0.2">
      <c r="A321" s="259" t="e">
        <f t="shared" si="70"/>
        <v>#VALUE!</v>
      </c>
      <c r="B321" s="203" t="e">
        <f t="shared" si="80"/>
        <v>#VALUE!</v>
      </c>
      <c r="C321" s="203" t="e">
        <f t="shared" si="71"/>
        <v>#VALUE!</v>
      </c>
      <c r="D321" s="204" t="e">
        <f t="shared" si="68"/>
        <v>#VALUE!</v>
      </c>
      <c r="E321" s="204" t="e">
        <f t="shared" si="72"/>
        <v>#VALUE!</v>
      </c>
      <c r="F321" s="204" t="e">
        <f t="shared" si="73"/>
        <v>#VALUE!</v>
      </c>
      <c r="H321" s="205"/>
      <c r="K321" s="206" t="e">
        <f t="shared" si="74"/>
        <v>#VALUE!</v>
      </c>
      <c r="L321" s="206" t="e">
        <f t="shared" si="75"/>
        <v>#VALUE!</v>
      </c>
      <c r="M321" s="207" t="e">
        <f t="shared" si="76"/>
        <v>#VALUE!</v>
      </c>
      <c r="O321" s="260">
        <v>307</v>
      </c>
      <c r="P321" s="261" t="e">
        <f t="shared" si="81"/>
        <v>#VALUE!</v>
      </c>
      <c r="Q321" s="262" t="e">
        <f t="shared" si="69"/>
        <v>#VALUE!</v>
      </c>
      <c r="R321" s="260" t="e">
        <f t="shared" si="77"/>
        <v>#VALUE!</v>
      </c>
      <c r="S321" s="245" t="e">
        <f t="shared" si="78"/>
        <v>#VALUE!</v>
      </c>
      <c r="T321" s="263" t="e">
        <f t="shared" si="79"/>
        <v>#VALUE!</v>
      </c>
    </row>
    <row r="322" spans="1:20" ht="9.75" customHeight="1" x14ac:dyDescent="0.2">
      <c r="A322" s="259" t="e">
        <f t="shared" si="70"/>
        <v>#VALUE!</v>
      </c>
      <c r="B322" s="203" t="e">
        <f t="shared" si="80"/>
        <v>#VALUE!</v>
      </c>
      <c r="C322" s="203" t="e">
        <f t="shared" si="71"/>
        <v>#VALUE!</v>
      </c>
      <c r="D322" s="204" t="e">
        <f t="shared" si="68"/>
        <v>#VALUE!</v>
      </c>
      <c r="E322" s="204" t="e">
        <f t="shared" si="72"/>
        <v>#VALUE!</v>
      </c>
      <c r="F322" s="204" t="e">
        <f t="shared" si="73"/>
        <v>#VALUE!</v>
      </c>
      <c r="H322" s="205"/>
      <c r="K322" s="206" t="e">
        <f t="shared" si="74"/>
        <v>#VALUE!</v>
      </c>
      <c r="L322" s="206" t="e">
        <f t="shared" si="75"/>
        <v>#VALUE!</v>
      </c>
      <c r="M322" s="207" t="e">
        <f t="shared" si="76"/>
        <v>#VALUE!</v>
      </c>
      <c r="O322" s="260">
        <v>308</v>
      </c>
      <c r="P322" s="261" t="e">
        <f t="shared" si="81"/>
        <v>#VALUE!</v>
      </c>
      <c r="Q322" s="262" t="e">
        <f t="shared" si="69"/>
        <v>#VALUE!</v>
      </c>
      <c r="R322" s="260" t="e">
        <f t="shared" si="77"/>
        <v>#VALUE!</v>
      </c>
      <c r="S322" s="245" t="e">
        <f t="shared" si="78"/>
        <v>#VALUE!</v>
      </c>
      <c r="T322" s="263" t="e">
        <f t="shared" si="79"/>
        <v>#VALUE!</v>
      </c>
    </row>
    <row r="323" spans="1:20" ht="9.75" customHeight="1" x14ac:dyDescent="0.2">
      <c r="A323" s="259" t="e">
        <f t="shared" si="70"/>
        <v>#VALUE!</v>
      </c>
      <c r="B323" s="203" t="e">
        <f t="shared" si="80"/>
        <v>#VALUE!</v>
      </c>
      <c r="C323" s="203" t="e">
        <f t="shared" si="71"/>
        <v>#VALUE!</v>
      </c>
      <c r="D323" s="204" t="e">
        <f t="shared" si="68"/>
        <v>#VALUE!</v>
      </c>
      <c r="E323" s="204" t="e">
        <f t="shared" si="72"/>
        <v>#VALUE!</v>
      </c>
      <c r="F323" s="204" t="e">
        <f t="shared" si="73"/>
        <v>#VALUE!</v>
      </c>
      <c r="H323" s="205"/>
      <c r="K323" s="206" t="e">
        <f t="shared" si="74"/>
        <v>#VALUE!</v>
      </c>
      <c r="L323" s="206" t="e">
        <f t="shared" si="75"/>
        <v>#VALUE!</v>
      </c>
      <c r="M323" s="207" t="e">
        <f t="shared" si="76"/>
        <v>#VALUE!</v>
      </c>
      <c r="O323" s="260">
        <v>309</v>
      </c>
      <c r="P323" s="261" t="e">
        <f t="shared" si="81"/>
        <v>#VALUE!</v>
      </c>
      <c r="Q323" s="262" t="e">
        <f t="shared" si="69"/>
        <v>#VALUE!</v>
      </c>
      <c r="R323" s="260" t="e">
        <f t="shared" si="77"/>
        <v>#VALUE!</v>
      </c>
      <c r="S323" s="245" t="e">
        <f t="shared" si="78"/>
        <v>#VALUE!</v>
      </c>
      <c r="T323" s="263" t="e">
        <f t="shared" si="79"/>
        <v>#VALUE!</v>
      </c>
    </row>
    <row r="324" spans="1:20" ht="9.75" customHeight="1" x14ac:dyDescent="0.2">
      <c r="A324" s="259" t="e">
        <f t="shared" si="70"/>
        <v>#VALUE!</v>
      </c>
      <c r="B324" s="203" t="e">
        <f t="shared" si="80"/>
        <v>#VALUE!</v>
      </c>
      <c r="C324" s="203" t="e">
        <f t="shared" si="71"/>
        <v>#VALUE!</v>
      </c>
      <c r="D324" s="204" t="e">
        <f t="shared" si="68"/>
        <v>#VALUE!</v>
      </c>
      <c r="E324" s="204" t="e">
        <f t="shared" si="72"/>
        <v>#VALUE!</v>
      </c>
      <c r="F324" s="204" t="e">
        <f t="shared" si="73"/>
        <v>#VALUE!</v>
      </c>
      <c r="H324" s="205"/>
      <c r="K324" s="206" t="e">
        <f t="shared" si="74"/>
        <v>#VALUE!</v>
      </c>
      <c r="L324" s="206" t="e">
        <f t="shared" si="75"/>
        <v>#VALUE!</v>
      </c>
      <c r="M324" s="207" t="e">
        <f t="shared" si="76"/>
        <v>#VALUE!</v>
      </c>
      <c r="O324" s="260">
        <v>310</v>
      </c>
      <c r="P324" s="261" t="e">
        <f t="shared" si="81"/>
        <v>#VALUE!</v>
      </c>
      <c r="Q324" s="262" t="e">
        <f t="shared" si="69"/>
        <v>#VALUE!</v>
      </c>
      <c r="R324" s="260" t="e">
        <f t="shared" si="77"/>
        <v>#VALUE!</v>
      </c>
      <c r="S324" s="245" t="e">
        <f t="shared" si="78"/>
        <v>#VALUE!</v>
      </c>
      <c r="T324" s="263" t="e">
        <f t="shared" si="79"/>
        <v>#VALUE!</v>
      </c>
    </row>
    <row r="325" spans="1:20" ht="9.75" customHeight="1" x14ac:dyDescent="0.2">
      <c r="A325" s="259" t="e">
        <f t="shared" si="70"/>
        <v>#VALUE!</v>
      </c>
      <c r="B325" s="203" t="e">
        <f t="shared" si="80"/>
        <v>#VALUE!</v>
      </c>
      <c r="C325" s="203" t="e">
        <f t="shared" si="71"/>
        <v>#VALUE!</v>
      </c>
      <c r="D325" s="204" t="e">
        <f t="shared" si="68"/>
        <v>#VALUE!</v>
      </c>
      <c r="E325" s="204" t="e">
        <f t="shared" si="72"/>
        <v>#VALUE!</v>
      </c>
      <c r="F325" s="204" t="e">
        <f t="shared" si="73"/>
        <v>#VALUE!</v>
      </c>
      <c r="H325" s="205"/>
      <c r="K325" s="206" t="e">
        <f t="shared" si="74"/>
        <v>#VALUE!</v>
      </c>
      <c r="L325" s="206" t="e">
        <f t="shared" si="75"/>
        <v>#VALUE!</v>
      </c>
      <c r="M325" s="207" t="e">
        <f t="shared" si="76"/>
        <v>#VALUE!</v>
      </c>
      <c r="O325" s="260">
        <v>311</v>
      </c>
      <c r="P325" s="261" t="e">
        <f t="shared" si="81"/>
        <v>#VALUE!</v>
      </c>
      <c r="Q325" s="262" t="e">
        <f t="shared" si="69"/>
        <v>#VALUE!</v>
      </c>
      <c r="R325" s="260" t="e">
        <f t="shared" si="77"/>
        <v>#VALUE!</v>
      </c>
      <c r="S325" s="245" t="e">
        <f t="shared" si="78"/>
        <v>#VALUE!</v>
      </c>
      <c r="T325" s="263" t="e">
        <f t="shared" si="79"/>
        <v>#VALUE!</v>
      </c>
    </row>
    <row r="326" spans="1:20" ht="9.75" customHeight="1" x14ac:dyDescent="0.2">
      <c r="A326" s="259" t="e">
        <f t="shared" si="70"/>
        <v>#VALUE!</v>
      </c>
      <c r="B326" s="203" t="e">
        <f t="shared" si="80"/>
        <v>#VALUE!</v>
      </c>
      <c r="C326" s="203" t="e">
        <f t="shared" si="71"/>
        <v>#VALUE!</v>
      </c>
      <c r="D326" s="204" t="e">
        <f t="shared" si="68"/>
        <v>#VALUE!</v>
      </c>
      <c r="E326" s="204" t="e">
        <f t="shared" si="72"/>
        <v>#VALUE!</v>
      </c>
      <c r="F326" s="204" t="e">
        <f t="shared" si="73"/>
        <v>#VALUE!</v>
      </c>
      <c r="H326" s="205"/>
      <c r="K326" s="206" t="e">
        <f t="shared" si="74"/>
        <v>#VALUE!</v>
      </c>
      <c r="L326" s="206" t="e">
        <f t="shared" si="75"/>
        <v>#VALUE!</v>
      </c>
      <c r="M326" s="207" t="e">
        <f t="shared" si="76"/>
        <v>#VALUE!</v>
      </c>
      <c r="O326" s="260">
        <v>312</v>
      </c>
      <c r="P326" s="261" t="e">
        <f t="shared" si="81"/>
        <v>#VALUE!</v>
      </c>
      <c r="Q326" s="262" t="e">
        <f t="shared" si="69"/>
        <v>#VALUE!</v>
      </c>
      <c r="R326" s="260" t="e">
        <f t="shared" si="77"/>
        <v>#VALUE!</v>
      </c>
      <c r="S326" s="245" t="e">
        <f t="shared" si="78"/>
        <v>#VALUE!</v>
      </c>
      <c r="T326" s="263" t="e">
        <f t="shared" si="79"/>
        <v>#VALUE!</v>
      </c>
    </row>
    <row r="327" spans="1:20" ht="9.75" customHeight="1" x14ac:dyDescent="0.2">
      <c r="A327" s="259" t="e">
        <f t="shared" si="70"/>
        <v>#VALUE!</v>
      </c>
      <c r="B327" s="203" t="e">
        <f t="shared" si="80"/>
        <v>#VALUE!</v>
      </c>
      <c r="C327" s="203" t="e">
        <f t="shared" si="71"/>
        <v>#VALUE!</v>
      </c>
      <c r="D327" s="204" t="e">
        <f t="shared" si="68"/>
        <v>#VALUE!</v>
      </c>
      <c r="E327" s="204" t="e">
        <f t="shared" si="72"/>
        <v>#VALUE!</v>
      </c>
      <c r="F327" s="204" t="e">
        <f t="shared" si="73"/>
        <v>#VALUE!</v>
      </c>
      <c r="H327" s="205"/>
      <c r="K327" s="206" t="e">
        <f t="shared" si="74"/>
        <v>#VALUE!</v>
      </c>
      <c r="L327" s="206" t="e">
        <f t="shared" si="75"/>
        <v>#VALUE!</v>
      </c>
      <c r="M327" s="207" t="e">
        <f t="shared" si="76"/>
        <v>#VALUE!</v>
      </c>
      <c r="O327" s="260">
        <v>313</v>
      </c>
      <c r="P327" s="261" t="e">
        <f t="shared" si="81"/>
        <v>#VALUE!</v>
      </c>
      <c r="Q327" s="262" t="e">
        <f t="shared" si="69"/>
        <v>#VALUE!</v>
      </c>
      <c r="R327" s="260" t="e">
        <f t="shared" si="77"/>
        <v>#VALUE!</v>
      </c>
      <c r="S327" s="245" t="e">
        <f t="shared" si="78"/>
        <v>#VALUE!</v>
      </c>
      <c r="T327" s="263" t="e">
        <f t="shared" si="79"/>
        <v>#VALUE!</v>
      </c>
    </row>
    <row r="328" spans="1:20" ht="9.75" customHeight="1" x14ac:dyDescent="0.2">
      <c r="A328" s="259" t="e">
        <f t="shared" si="70"/>
        <v>#VALUE!</v>
      </c>
      <c r="B328" s="203" t="e">
        <f t="shared" si="80"/>
        <v>#VALUE!</v>
      </c>
      <c r="C328" s="203" t="e">
        <f t="shared" si="71"/>
        <v>#VALUE!</v>
      </c>
      <c r="D328" s="204" t="e">
        <f t="shared" si="68"/>
        <v>#VALUE!</v>
      </c>
      <c r="E328" s="204" t="e">
        <f t="shared" si="72"/>
        <v>#VALUE!</v>
      </c>
      <c r="F328" s="204" t="e">
        <f t="shared" si="73"/>
        <v>#VALUE!</v>
      </c>
      <c r="H328" s="205"/>
      <c r="K328" s="206" t="e">
        <f t="shared" si="74"/>
        <v>#VALUE!</v>
      </c>
      <c r="L328" s="206" t="e">
        <f t="shared" si="75"/>
        <v>#VALUE!</v>
      </c>
      <c r="M328" s="207" t="e">
        <f t="shared" si="76"/>
        <v>#VALUE!</v>
      </c>
      <c r="O328" s="260">
        <v>314</v>
      </c>
      <c r="P328" s="261" t="e">
        <f t="shared" si="81"/>
        <v>#VALUE!</v>
      </c>
      <c r="Q328" s="262" t="e">
        <f t="shared" si="69"/>
        <v>#VALUE!</v>
      </c>
      <c r="R328" s="260" t="e">
        <f t="shared" si="77"/>
        <v>#VALUE!</v>
      </c>
      <c r="S328" s="245" t="e">
        <f t="shared" si="78"/>
        <v>#VALUE!</v>
      </c>
      <c r="T328" s="263" t="e">
        <f t="shared" si="79"/>
        <v>#VALUE!</v>
      </c>
    </row>
    <row r="329" spans="1:20" ht="9.75" customHeight="1" x14ac:dyDescent="0.2">
      <c r="A329" s="259" t="e">
        <f t="shared" si="70"/>
        <v>#VALUE!</v>
      </c>
      <c r="B329" s="203" t="e">
        <f t="shared" si="80"/>
        <v>#VALUE!</v>
      </c>
      <c r="C329" s="203" t="e">
        <f t="shared" si="71"/>
        <v>#VALUE!</v>
      </c>
      <c r="D329" s="204" t="e">
        <f t="shared" si="68"/>
        <v>#VALUE!</v>
      </c>
      <c r="E329" s="204" t="e">
        <f t="shared" si="72"/>
        <v>#VALUE!</v>
      </c>
      <c r="F329" s="204" t="e">
        <f t="shared" si="73"/>
        <v>#VALUE!</v>
      </c>
      <c r="H329" s="205"/>
      <c r="K329" s="206" t="e">
        <f t="shared" si="74"/>
        <v>#VALUE!</v>
      </c>
      <c r="L329" s="206" t="e">
        <f t="shared" si="75"/>
        <v>#VALUE!</v>
      </c>
      <c r="M329" s="207" t="e">
        <f t="shared" si="76"/>
        <v>#VALUE!</v>
      </c>
      <c r="O329" s="260">
        <v>315</v>
      </c>
      <c r="P329" s="261" t="e">
        <f t="shared" si="81"/>
        <v>#VALUE!</v>
      </c>
      <c r="Q329" s="262" t="e">
        <f t="shared" si="69"/>
        <v>#VALUE!</v>
      </c>
      <c r="R329" s="260" t="e">
        <f t="shared" si="77"/>
        <v>#VALUE!</v>
      </c>
      <c r="S329" s="245" t="e">
        <f t="shared" si="78"/>
        <v>#VALUE!</v>
      </c>
      <c r="T329" s="263" t="e">
        <f t="shared" si="79"/>
        <v>#VALUE!</v>
      </c>
    </row>
    <row r="330" spans="1:20" ht="9.75" customHeight="1" x14ac:dyDescent="0.2">
      <c r="A330" s="259" t="e">
        <f t="shared" si="70"/>
        <v>#VALUE!</v>
      </c>
      <c r="B330" s="203" t="e">
        <f t="shared" si="80"/>
        <v>#VALUE!</v>
      </c>
      <c r="C330" s="203" t="e">
        <f t="shared" si="71"/>
        <v>#VALUE!</v>
      </c>
      <c r="D330" s="204" t="e">
        <f t="shared" si="68"/>
        <v>#VALUE!</v>
      </c>
      <c r="E330" s="204" t="e">
        <f t="shared" si="72"/>
        <v>#VALUE!</v>
      </c>
      <c r="F330" s="204" t="e">
        <f t="shared" si="73"/>
        <v>#VALUE!</v>
      </c>
      <c r="H330" s="205"/>
      <c r="K330" s="206" t="e">
        <f t="shared" si="74"/>
        <v>#VALUE!</v>
      </c>
      <c r="L330" s="206" t="e">
        <f t="shared" si="75"/>
        <v>#VALUE!</v>
      </c>
      <c r="M330" s="207" t="e">
        <f t="shared" si="76"/>
        <v>#VALUE!</v>
      </c>
      <c r="O330" s="260">
        <v>316</v>
      </c>
      <c r="P330" s="261" t="e">
        <f t="shared" si="81"/>
        <v>#VALUE!</v>
      </c>
      <c r="Q330" s="262" t="e">
        <f t="shared" si="69"/>
        <v>#VALUE!</v>
      </c>
      <c r="R330" s="260" t="e">
        <f t="shared" si="77"/>
        <v>#VALUE!</v>
      </c>
      <c r="S330" s="245" t="e">
        <f t="shared" si="78"/>
        <v>#VALUE!</v>
      </c>
      <c r="T330" s="263" t="e">
        <f t="shared" si="79"/>
        <v>#VALUE!</v>
      </c>
    </row>
    <row r="331" spans="1:20" ht="9.75" customHeight="1" x14ac:dyDescent="0.2">
      <c r="A331" s="259" t="e">
        <f t="shared" si="70"/>
        <v>#VALUE!</v>
      </c>
      <c r="B331" s="203" t="e">
        <f t="shared" si="80"/>
        <v>#VALUE!</v>
      </c>
      <c r="C331" s="203" t="e">
        <f t="shared" si="71"/>
        <v>#VALUE!</v>
      </c>
      <c r="D331" s="204" t="e">
        <f t="shared" si="68"/>
        <v>#VALUE!</v>
      </c>
      <c r="E331" s="204" t="e">
        <f t="shared" si="72"/>
        <v>#VALUE!</v>
      </c>
      <c r="F331" s="204" t="e">
        <f t="shared" si="73"/>
        <v>#VALUE!</v>
      </c>
      <c r="H331" s="205"/>
      <c r="K331" s="206" t="e">
        <f t="shared" si="74"/>
        <v>#VALUE!</v>
      </c>
      <c r="L331" s="206" t="e">
        <f t="shared" si="75"/>
        <v>#VALUE!</v>
      </c>
      <c r="M331" s="207" t="e">
        <f t="shared" si="76"/>
        <v>#VALUE!</v>
      </c>
      <c r="O331" s="260">
        <v>317</v>
      </c>
      <c r="P331" s="261" t="e">
        <f t="shared" si="81"/>
        <v>#VALUE!</v>
      </c>
      <c r="Q331" s="262" t="e">
        <f t="shared" si="69"/>
        <v>#VALUE!</v>
      </c>
      <c r="R331" s="260" t="e">
        <f t="shared" si="77"/>
        <v>#VALUE!</v>
      </c>
      <c r="S331" s="245" t="e">
        <f t="shared" si="78"/>
        <v>#VALUE!</v>
      </c>
      <c r="T331" s="263" t="e">
        <f t="shared" si="79"/>
        <v>#VALUE!</v>
      </c>
    </row>
    <row r="332" spans="1:20" ht="9.75" customHeight="1" x14ac:dyDescent="0.2">
      <c r="A332" s="259" t="e">
        <f t="shared" si="70"/>
        <v>#VALUE!</v>
      </c>
      <c r="B332" s="203" t="e">
        <f t="shared" si="80"/>
        <v>#VALUE!</v>
      </c>
      <c r="C332" s="203" t="e">
        <f t="shared" si="71"/>
        <v>#VALUE!</v>
      </c>
      <c r="D332" s="204" t="e">
        <f t="shared" si="68"/>
        <v>#VALUE!</v>
      </c>
      <c r="E332" s="204" t="e">
        <f t="shared" si="72"/>
        <v>#VALUE!</v>
      </c>
      <c r="F332" s="204" t="e">
        <f t="shared" si="73"/>
        <v>#VALUE!</v>
      </c>
      <c r="H332" s="205"/>
      <c r="K332" s="206" t="e">
        <f t="shared" si="74"/>
        <v>#VALUE!</v>
      </c>
      <c r="L332" s="206" t="e">
        <f t="shared" si="75"/>
        <v>#VALUE!</v>
      </c>
      <c r="M332" s="207" t="e">
        <f t="shared" si="76"/>
        <v>#VALUE!</v>
      </c>
      <c r="O332" s="260">
        <v>318</v>
      </c>
      <c r="P332" s="261" t="e">
        <f t="shared" si="81"/>
        <v>#VALUE!</v>
      </c>
      <c r="Q332" s="262" t="e">
        <f t="shared" si="69"/>
        <v>#VALUE!</v>
      </c>
      <c r="R332" s="260" t="e">
        <f t="shared" si="77"/>
        <v>#VALUE!</v>
      </c>
      <c r="S332" s="245" t="e">
        <f t="shared" si="78"/>
        <v>#VALUE!</v>
      </c>
      <c r="T332" s="263" t="e">
        <f t="shared" si="79"/>
        <v>#VALUE!</v>
      </c>
    </row>
    <row r="333" spans="1:20" ht="9.75" customHeight="1" x14ac:dyDescent="0.2">
      <c r="A333" s="259" t="e">
        <f t="shared" si="70"/>
        <v>#VALUE!</v>
      </c>
      <c r="B333" s="203" t="e">
        <f t="shared" si="80"/>
        <v>#VALUE!</v>
      </c>
      <c r="C333" s="203" t="e">
        <f t="shared" si="71"/>
        <v>#VALUE!</v>
      </c>
      <c r="D333" s="204" t="e">
        <f t="shared" si="68"/>
        <v>#VALUE!</v>
      </c>
      <c r="E333" s="204" t="e">
        <f t="shared" si="72"/>
        <v>#VALUE!</v>
      </c>
      <c r="F333" s="204" t="e">
        <f t="shared" si="73"/>
        <v>#VALUE!</v>
      </c>
      <c r="H333" s="205"/>
      <c r="K333" s="206" t="e">
        <f t="shared" si="74"/>
        <v>#VALUE!</v>
      </c>
      <c r="L333" s="206" t="e">
        <f t="shared" si="75"/>
        <v>#VALUE!</v>
      </c>
      <c r="M333" s="207" t="e">
        <f t="shared" si="76"/>
        <v>#VALUE!</v>
      </c>
      <c r="O333" s="260">
        <v>319</v>
      </c>
      <c r="P333" s="261" t="e">
        <f t="shared" si="81"/>
        <v>#VALUE!</v>
      </c>
      <c r="Q333" s="262" t="e">
        <f t="shared" si="69"/>
        <v>#VALUE!</v>
      </c>
      <c r="R333" s="260" t="e">
        <f t="shared" si="77"/>
        <v>#VALUE!</v>
      </c>
      <c r="S333" s="245" t="e">
        <f t="shared" si="78"/>
        <v>#VALUE!</v>
      </c>
      <c r="T333" s="263" t="e">
        <f t="shared" si="79"/>
        <v>#VALUE!</v>
      </c>
    </row>
    <row r="334" spans="1:20" ht="9.75" customHeight="1" x14ac:dyDescent="0.2">
      <c r="A334" s="259" t="e">
        <f t="shared" si="70"/>
        <v>#VALUE!</v>
      </c>
      <c r="B334" s="203" t="e">
        <f t="shared" si="80"/>
        <v>#VALUE!</v>
      </c>
      <c r="C334" s="203" t="e">
        <f t="shared" si="71"/>
        <v>#VALUE!</v>
      </c>
      <c r="D334" s="204" t="e">
        <f t="shared" si="68"/>
        <v>#VALUE!</v>
      </c>
      <c r="E334" s="204" t="e">
        <f t="shared" si="72"/>
        <v>#VALUE!</v>
      </c>
      <c r="F334" s="204" t="e">
        <f t="shared" si="73"/>
        <v>#VALUE!</v>
      </c>
      <c r="H334" s="205"/>
      <c r="K334" s="206" t="e">
        <f t="shared" si="74"/>
        <v>#VALUE!</v>
      </c>
      <c r="L334" s="206" t="e">
        <f t="shared" si="75"/>
        <v>#VALUE!</v>
      </c>
      <c r="M334" s="207" t="e">
        <f t="shared" si="76"/>
        <v>#VALUE!</v>
      </c>
      <c r="O334" s="260">
        <v>320</v>
      </c>
      <c r="P334" s="261" t="e">
        <f t="shared" si="81"/>
        <v>#VALUE!</v>
      </c>
      <c r="Q334" s="262" t="e">
        <f t="shared" si="69"/>
        <v>#VALUE!</v>
      </c>
      <c r="R334" s="260" t="e">
        <f t="shared" si="77"/>
        <v>#VALUE!</v>
      </c>
      <c r="S334" s="245" t="e">
        <f t="shared" si="78"/>
        <v>#VALUE!</v>
      </c>
      <c r="T334" s="263" t="e">
        <f t="shared" si="79"/>
        <v>#VALUE!</v>
      </c>
    </row>
    <row r="335" spans="1:20" ht="9.75" customHeight="1" x14ac:dyDescent="0.2">
      <c r="A335" s="259" t="e">
        <f t="shared" si="70"/>
        <v>#VALUE!</v>
      </c>
      <c r="B335" s="203" t="e">
        <f t="shared" si="80"/>
        <v>#VALUE!</v>
      </c>
      <c r="C335" s="203" t="e">
        <f t="shared" si="71"/>
        <v>#VALUE!</v>
      </c>
      <c r="D335" s="204" t="e">
        <f t="shared" ref="D335:D398" si="82">B335*$C$9/12</f>
        <v>#VALUE!</v>
      </c>
      <c r="E335" s="204" t="e">
        <f t="shared" si="72"/>
        <v>#VALUE!</v>
      </c>
      <c r="F335" s="204" t="e">
        <f t="shared" si="73"/>
        <v>#VALUE!</v>
      </c>
      <c r="H335" s="205"/>
      <c r="K335" s="206" t="e">
        <f t="shared" si="74"/>
        <v>#VALUE!</v>
      </c>
      <c r="L335" s="206" t="e">
        <f t="shared" si="75"/>
        <v>#VALUE!</v>
      </c>
      <c r="M335" s="207" t="e">
        <f t="shared" si="76"/>
        <v>#VALUE!</v>
      </c>
      <c r="O335" s="260">
        <v>321</v>
      </c>
      <c r="P335" s="261" t="e">
        <f t="shared" si="81"/>
        <v>#VALUE!</v>
      </c>
      <c r="Q335" s="262" t="e">
        <f t="shared" ref="Q335:Q398" si="83">YEAR(P335)</f>
        <v>#VALUE!</v>
      </c>
      <c r="R335" s="260" t="e">
        <f t="shared" si="77"/>
        <v>#VALUE!</v>
      </c>
      <c r="S335" s="245" t="e">
        <f t="shared" si="78"/>
        <v>#VALUE!</v>
      </c>
      <c r="T335" s="263" t="e">
        <f t="shared" si="79"/>
        <v>#VALUE!</v>
      </c>
    </row>
    <row r="336" spans="1:20" ht="9.75" customHeight="1" x14ac:dyDescent="0.2">
      <c r="A336" s="259" t="e">
        <f t="shared" ref="A336:A399" si="84">IF(P336&gt;$F$8,"-",P336)</f>
        <v>#VALUE!</v>
      </c>
      <c r="B336" s="203" t="e">
        <f t="shared" si="80"/>
        <v>#VALUE!</v>
      </c>
      <c r="C336" s="203" t="e">
        <f t="shared" ref="C336:C399" si="85">M336</f>
        <v>#VALUE!</v>
      </c>
      <c r="D336" s="204" t="e">
        <f t="shared" si="82"/>
        <v>#VALUE!</v>
      </c>
      <c r="E336" s="204" t="e">
        <f t="shared" ref="E336:E399" si="86">SUM(C336:D336)</f>
        <v>#VALUE!</v>
      </c>
      <c r="F336" s="204" t="e">
        <f t="shared" ref="F336:F399" si="87">B336-C336</f>
        <v>#VALUE!</v>
      </c>
      <c r="H336" s="205"/>
      <c r="K336" s="206" t="e">
        <f t="shared" ref="K336:K399" si="88">IF(OR(P336&lt;$F$9,P336&gt;$F$8),0,$C$7/$R$14)</f>
        <v>#VALUE!</v>
      </c>
      <c r="L336" s="206" t="e">
        <f t="shared" ref="L336:L399" si="89">IF(OR(P336&lt;$F$9,P336&gt;$F$8),0,PMT($C$9/12,$R$14,$C$7)*-1-D336)</f>
        <v>#VALUE!</v>
      </c>
      <c r="M336" s="207" t="e">
        <f t="shared" ref="M336:M399" si="90">IF($C$11=$L$9,H336,IF($C$11=$L$7,K336,IF($C$11=$L$8,L336,0)))</f>
        <v>#VALUE!</v>
      </c>
      <c r="O336" s="260">
        <v>322</v>
      </c>
      <c r="P336" s="261" t="e">
        <f t="shared" si="81"/>
        <v>#VALUE!</v>
      </c>
      <c r="Q336" s="262" t="e">
        <f t="shared" si="83"/>
        <v>#VALUE!</v>
      </c>
      <c r="R336" s="260" t="e">
        <f t="shared" ref="R336:R399" si="91">IF(OR(P336&lt;$F$9,P336&gt;$F$8),0,1)</f>
        <v>#VALUE!</v>
      </c>
      <c r="S336" s="245" t="e">
        <f t="shared" ref="S336:S399" si="92">CONCATENATE(YEAR(P336),MONTH(P336))</f>
        <v>#VALUE!</v>
      </c>
      <c r="T336" s="263" t="e">
        <f t="shared" ref="T336:T399" si="93">F336</f>
        <v>#VALUE!</v>
      </c>
    </row>
    <row r="337" spans="1:20" ht="9.75" customHeight="1" x14ac:dyDescent="0.2">
      <c r="A337" s="259" t="e">
        <f t="shared" si="84"/>
        <v>#VALUE!</v>
      </c>
      <c r="B337" s="203" t="e">
        <f t="shared" ref="B337:B400" si="94">F336</f>
        <v>#VALUE!</v>
      </c>
      <c r="C337" s="203" t="e">
        <f t="shared" si="85"/>
        <v>#VALUE!</v>
      </c>
      <c r="D337" s="204" t="e">
        <f t="shared" si="82"/>
        <v>#VALUE!</v>
      </c>
      <c r="E337" s="204" t="e">
        <f t="shared" si="86"/>
        <v>#VALUE!</v>
      </c>
      <c r="F337" s="204" t="e">
        <f t="shared" si="87"/>
        <v>#VALUE!</v>
      </c>
      <c r="H337" s="205"/>
      <c r="K337" s="206" t="e">
        <f t="shared" si="88"/>
        <v>#VALUE!</v>
      </c>
      <c r="L337" s="206" t="e">
        <f t="shared" si="89"/>
        <v>#VALUE!</v>
      </c>
      <c r="M337" s="207" t="e">
        <f t="shared" si="90"/>
        <v>#VALUE!</v>
      </c>
      <c r="O337" s="260">
        <v>323</v>
      </c>
      <c r="P337" s="261" t="e">
        <f t="shared" si="81"/>
        <v>#VALUE!</v>
      </c>
      <c r="Q337" s="262" t="e">
        <f t="shared" si="83"/>
        <v>#VALUE!</v>
      </c>
      <c r="R337" s="260" t="e">
        <f t="shared" si="91"/>
        <v>#VALUE!</v>
      </c>
      <c r="S337" s="245" t="e">
        <f t="shared" si="92"/>
        <v>#VALUE!</v>
      </c>
      <c r="T337" s="263" t="e">
        <f t="shared" si="93"/>
        <v>#VALUE!</v>
      </c>
    </row>
    <row r="338" spans="1:20" ht="9.75" customHeight="1" x14ac:dyDescent="0.2">
      <c r="A338" s="259" t="e">
        <f t="shared" si="84"/>
        <v>#VALUE!</v>
      </c>
      <c r="B338" s="203" t="e">
        <f t="shared" si="94"/>
        <v>#VALUE!</v>
      </c>
      <c r="C338" s="203" t="e">
        <f t="shared" si="85"/>
        <v>#VALUE!</v>
      </c>
      <c r="D338" s="204" t="e">
        <f t="shared" si="82"/>
        <v>#VALUE!</v>
      </c>
      <c r="E338" s="204" t="e">
        <f t="shared" si="86"/>
        <v>#VALUE!</v>
      </c>
      <c r="F338" s="204" t="e">
        <f t="shared" si="87"/>
        <v>#VALUE!</v>
      </c>
      <c r="H338" s="205"/>
      <c r="K338" s="206" t="e">
        <f t="shared" si="88"/>
        <v>#VALUE!</v>
      </c>
      <c r="L338" s="206" t="e">
        <f t="shared" si="89"/>
        <v>#VALUE!</v>
      </c>
      <c r="M338" s="207" t="e">
        <f t="shared" si="90"/>
        <v>#VALUE!</v>
      </c>
      <c r="O338" s="260">
        <v>324</v>
      </c>
      <c r="P338" s="261" t="e">
        <f t="shared" si="81"/>
        <v>#VALUE!</v>
      </c>
      <c r="Q338" s="262" t="e">
        <f t="shared" si="83"/>
        <v>#VALUE!</v>
      </c>
      <c r="R338" s="260" t="e">
        <f t="shared" si="91"/>
        <v>#VALUE!</v>
      </c>
      <c r="S338" s="245" t="e">
        <f t="shared" si="92"/>
        <v>#VALUE!</v>
      </c>
      <c r="T338" s="263" t="e">
        <f t="shared" si="93"/>
        <v>#VALUE!</v>
      </c>
    </row>
    <row r="339" spans="1:20" ht="9.75" customHeight="1" x14ac:dyDescent="0.2">
      <c r="A339" s="259" t="e">
        <f t="shared" si="84"/>
        <v>#VALUE!</v>
      </c>
      <c r="B339" s="203" t="e">
        <f t="shared" si="94"/>
        <v>#VALUE!</v>
      </c>
      <c r="C339" s="203" t="e">
        <f t="shared" si="85"/>
        <v>#VALUE!</v>
      </c>
      <c r="D339" s="204" t="e">
        <f t="shared" si="82"/>
        <v>#VALUE!</v>
      </c>
      <c r="E339" s="204" t="e">
        <f t="shared" si="86"/>
        <v>#VALUE!</v>
      </c>
      <c r="F339" s="204" t="e">
        <f t="shared" si="87"/>
        <v>#VALUE!</v>
      </c>
      <c r="H339" s="205"/>
      <c r="K339" s="206" t="e">
        <f t="shared" si="88"/>
        <v>#VALUE!</v>
      </c>
      <c r="L339" s="206" t="e">
        <f t="shared" si="89"/>
        <v>#VALUE!</v>
      </c>
      <c r="M339" s="207" t="e">
        <f t="shared" si="90"/>
        <v>#VALUE!</v>
      </c>
      <c r="O339" s="260">
        <v>325</v>
      </c>
      <c r="P339" s="261" t="e">
        <f t="shared" si="81"/>
        <v>#VALUE!</v>
      </c>
      <c r="Q339" s="262" t="e">
        <f t="shared" si="83"/>
        <v>#VALUE!</v>
      </c>
      <c r="R339" s="260" t="e">
        <f t="shared" si="91"/>
        <v>#VALUE!</v>
      </c>
      <c r="S339" s="245" t="e">
        <f t="shared" si="92"/>
        <v>#VALUE!</v>
      </c>
      <c r="T339" s="263" t="e">
        <f t="shared" si="93"/>
        <v>#VALUE!</v>
      </c>
    </row>
    <row r="340" spans="1:20" ht="9.75" customHeight="1" x14ac:dyDescent="0.2">
      <c r="A340" s="259" t="e">
        <f t="shared" si="84"/>
        <v>#VALUE!</v>
      </c>
      <c r="B340" s="203" t="e">
        <f t="shared" si="94"/>
        <v>#VALUE!</v>
      </c>
      <c r="C340" s="203" t="e">
        <f t="shared" si="85"/>
        <v>#VALUE!</v>
      </c>
      <c r="D340" s="204" t="e">
        <f t="shared" si="82"/>
        <v>#VALUE!</v>
      </c>
      <c r="E340" s="204" t="e">
        <f t="shared" si="86"/>
        <v>#VALUE!</v>
      </c>
      <c r="F340" s="204" t="e">
        <f t="shared" si="87"/>
        <v>#VALUE!</v>
      </c>
      <c r="H340" s="205"/>
      <c r="K340" s="206" t="e">
        <f t="shared" si="88"/>
        <v>#VALUE!</v>
      </c>
      <c r="L340" s="206" t="e">
        <f t="shared" si="89"/>
        <v>#VALUE!</v>
      </c>
      <c r="M340" s="207" t="e">
        <f t="shared" si="90"/>
        <v>#VALUE!</v>
      </c>
      <c r="O340" s="260">
        <v>326</v>
      </c>
      <c r="P340" s="261" t="e">
        <f t="shared" si="81"/>
        <v>#VALUE!</v>
      </c>
      <c r="Q340" s="262" t="e">
        <f t="shared" si="83"/>
        <v>#VALUE!</v>
      </c>
      <c r="R340" s="260" t="e">
        <f t="shared" si="91"/>
        <v>#VALUE!</v>
      </c>
      <c r="S340" s="245" t="e">
        <f t="shared" si="92"/>
        <v>#VALUE!</v>
      </c>
      <c r="T340" s="263" t="e">
        <f t="shared" si="93"/>
        <v>#VALUE!</v>
      </c>
    </row>
    <row r="341" spans="1:20" ht="9.75" customHeight="1" x14ac:dyDescent="0.2">
      <c r="A341" s="259" t="e">
        <f t="shared" si="84"/>
        <v>#VALUE!</v>
      </c>
      <c r="B341" s="203" t="e">
        <f t="shared" si="94"/>
        <v>#VALUE!</v>
      </c>
      <c r="C341" s="203" t="e">
        <f t="shared" si="85"/>
        <v>#VALUE!</v>
      </c>
      <c r="D341" s="204" t="e">
        <f t="shared" si="82"/>
        <v>#VALUE!</v>
      </c>
      <c r="E341" s="204" t="e">
        <f t="shared" si="86"/>
        <v>#VALUE!</v>
      </c>
      <c r="F341" s="204" t="e">
        <f t="shared" si="87"/>
        <v>#VALUE!</v>
      </c>
      <c r="H341" s="205"/>
      <c r="K341" s="206" t="e">
        <f t="shared" si="88"/>
        <v>#VALUE!</v>
      </c>
      <c r="L341" s="206" t="e">
        <f t="shared" si="89"/>
        <v>#VALUE!</v>
      </c>
      <c r="M341" s="207" t="e">
        <f t="shared" si="90"/>
        <v>#VALUE!</v>
      </c>
      <c r="O341" s="260">
        <v>327</v>
      </c>
      <c r="P341" s="261" t="e">
        <f t="shared" si="81"/>
        <v>#VALUE!</v>
      </c>
      <c r="Q341" s="262" t="e">
        <f t="shared" si="83"/>
        <v>#VALUE!</v>
      </c>
      <c r="R341" s="260" t="e">
        <f t="shared" si="91"/>
        <v>#VALUE!</v>
      </c>
      <c r="S341" s="245" t="e">
        <f t="shared" si="92"/>
        <v>#VALUE!</v>
      </c>
      <c r="T341" s="263" t="e">
        <f t="shared" si="93"/>
        <v>#VALUE!</v>
      </c>
    </row>
    <row r="342" spans="1:20" ht="9.75" customHeight="1" x14ac:dyDescent="0.2">
      <c r="A342" s="259" t="e">
        <f t="shared" si="84"/>
        <v>#VALUE!</v>
      </c>
      <c r="B342" s="203" t="e">
        <f t="shared" si="94"/>
        <v>#VALUE!</v>
      </c>
      <c r="C342" s="203" t="e">
        <f t="shared" si="85"/>
        <v>#VALUE!</v>
      </c>
      <c r="D342" s="204" t="e">
        <f t="shared" si="82"/>
        <v>#VALUE!</v>
      </c>
      <c r="E342" s="204" t="e">
        <f t="shared" si="86"/>
        <v>#VALUE!</v>
      </c>
      <c r="F342" s="204" t="e">
        <f t="shared" si="87"/>
        <v>#VALUE!</v>
      </c>
      <c r="H342" s="205"/>
      <c r="K342" s="206" t="e">
        <f t="shared" si="88"/>
        <v>#VALUE!</v>
      </c>
      <c r="L342" s="206" t="e">
        <f t="shared" si="89"/>
        <v>#VALUE!</v>
      </c>
      <c r="M342" s="207" t="e">
        <f t="shared" si="90"/>
        <v>#VALUE!</v>
      </c>
      <c r="O342" s="260">
        <v>328</v>
      </c>
      <c r="P342" s="261" t="e">
        <f t="shared" si="81"/>
        <v>#VALUE!</v>
      </c>
      <c r="Q342" s="262" t="e">
        <f t="shared" si="83"/>
        <v>#VALUE!</v>
      </c>
      <c r="R342" s="260" t="e">
        <f t="shared" si="91"/>
        <v>#VALUE!</v>
      </c>
      <c r="S342" s="245" t="e">
        <f t="shared" si="92"/>
        <v>#VALUE!</v>
      </c>
      <c r="T342" s="263" t="e">
        <f t="shared" si="93"/>
        <v>#VALUE!</v>
      </c>
    </row>
    <row r="343" spans="1:20" ht="9.75" customHeight="1" x14ac:dyDescent="0.2">
      <c r="A343" s="259" t="e">
        <f t="shared" si="84"/>
        <v>#VALUE!</v>
      </c>
      <c r="B343" s="203" t="e">
        <f t="shared" si="94"/>
        <v>#VALUE!</v>
      </c>
      <c r="C343" s="203" t="e">
        <f t="shared" si="85"/>
        <v>#VALUE!</v>
      </c>
      <c r="D343" s="204" t="e">
        <f t="shared" si="82"/>
        <v>#VALUE!</v>
      </c>
      <c r="E343" s="204" t="e">
        <f t="shared" si="86"/>
        <v>#VALUE!</v>
      </c>
      <c r="F343" s="204" t="e">
        <f t="shared" si="87"/>
        <v>#VALUE!</v>
      </c>
      <c r="H343" s="205"/>
      <c r="K343" s="206" t="e">
        <f t="shared" si="88"/>
        <v>#VALUE!</v>
      </c>
      <c r="L343" s="206" t="e">
        <f t="shared" si="89"/>
        <v>#VALUE!</v>
      </c>
      <c r="M343" s="207" t="e">
        <f t="shared" si="90"/>
        <v>#VALUE!</v>
      </c>
      <c r="O343" s="260">
        <v>329</v>
      </c>
      <c r="P343" s="261" t="e">
        <f t="shared" si="81"/>
        <v>#VALUE!</v>
      </c>
      <c r="Q343" s="262" t="e">
        <f t="shared" si="83"/>
        <v>#VALUE!</v>
      </c>
      <c r="R343" s="260" t="e">
        <f t="shared" si="91"/>
        <v>#VALUE!</v>
      </c>
      <c r="S343" s="245" t="e">
        <f t="shared" si="92"/>
        <v>#VALUE!</v>
      </c>
      <c r="T343" s="263" t="e">
        <f t="shared" si="93"/>
        <v>#VALUE!</v>
      </c>
    </row>
    <row r="344" spans="1:20" ht="9.75" customHeight="1" x14ac:dyDescent="0.2">
      <c r="A344" s="259" t="e">
        <f t="shared" si="84"/>
        <v>#VALUE!</v>
      </c>
      <c r="B344" s="203" t="e">
        <f t="shared" si="94"/>
        <v>#VALUE!</v>
      </c>
      <c r="C344" s="203" t="e">
        <f t="shared" si="85"/>
        <v>#VALUE!</v>
      </c>
      <c r="D344" s="204" t="e">
        <f t="shared" si="82"/>
        <v>#VALUE!</v>
      </c>
      <c r="E344" s="204" t="e">
        <f t="shared" si="86"/>
        <v>#VALUE!</v>
      </c>
      <c r="F344" s="204" t="e">
        <f t="shared" si="87"/>
        <v>#VALUE!</v>
      </c>
      <c r="H344" s="205"/>
      <c r="K344" s="206" t="e">
        <f t="shared" si="88"/>
        <v>#VALUE!</v>
      </c>
      <c r="L344" s="206" t="e">
        <f t="shared" si="89"/>
        <v>#VALUE!</v>
      </c>
      <c r="M344" s="207" t="e">
        <f t="shared" si="90"/>
        <v>#VALUE!</v>
      </c>
      <c r="O344" s="260">
        <v>330</v>
      </c>
      <c r="P344" s="261" t="e">
        <f t="shared" si="81"/>
        <v>#VALUE!</v>
      </c>
      <c r="Q344" s="262" t="e">
        <f t="shared" si="83"/>
        <v>#VALUE!</v>
      </c>
      <c r="R344" s="260" t="e">
        <f t="shared" si="91"/>
        <v>#VALUE!</v>
      </c>
      <c r="S344" s="245" t="e">
        <f t="shared" si="92"/>
        <v>#VALUE!</v>
      </c>
      <c r="T344" s="263" t="e">
        <f t="shared" si="93"/>
        <v>#VALUE!</v>
      </c>
    </row>
    <row r="345" spans="1:20" ht="9.75" customHeight="1" x14ac:dyDescent="0.2">
      <c r="A345" s="259" t="e">
        <f t="shared" si="84"/>
        <v>#VALUE!</v>
      </c>
      <c r="B345" s="203" t="e">
        <f t="shared" si="94"/>
        <v>#VALUE!</v>
      </c>
      <c r="C345" s="203" t="e">
        <f t="shared" si="85"/>
        <v>#VALUE!</v>
      </c>
      <c r="D345" s="204" t="e">
        <f t="shared" si="82"/>
        <v>#VALUE!</v>
      </c>
      <c r="E345" s="204" t="e">
        <f t="shared" si="86"/>
        <v>#VALUE!</v>
      </c>
      <c r="F345" s="204" t="e">
        <f t="shared" si="87"/>
        <v>#VALUE!</v>
      </c>
      <c r="H345" s="205"/>
      <c r="K345" s="206" t="e">
        <f t="shared" si="88"/>
        <v>#VALUE!</v>
      </c>
      <c r="L345" s="206" t="e">
        <f t="shared" si="89"/>
        <v>#VALUE!</v>
      </c>
      <c r="M345" s="207" t="e">
        <f t="shared" si="90"/>
        <v>#VALUE!</v>
      </c>
      <c r="O345" s="260">
        <v>331</v>
      </c>
      <c r="P345" s="261" t="e">
        <f t="shared" si="81"/>
        <v>#VALUE!</v>
      </c>
      <c r="Q345" s="262" t="e">
        <f t="shared" si="83"/>
        <v>#VALUE!</v>
      </c>
      <c r="R345" s="260" t="e">
        <f t="shared" si="91"/>
        <v>#VALUE!</v>
      </c>
      <c r="S345" s="245" t="e">
        <f t="shared" si="92"/>
        <v>#VALUE!</v>
      </c>
      <c r="T345" s="263" t="e">
        <f t="shared" si="93"/>
        <v>#VALUE!</v>
      </c>
    </row>
    <row r="346" spans="1:20" ht="9.75" customHeight="1" x14ac:dyDescent="0.2">
      <c r="A346" s="259" t="e">
        <f t="shared" si="84"/>
        <v>#VALUE!</v>
      </c>
      <c r="B346" s="203" t="e">
        <f t="shared" si="94"/>
        <v>#VALUE!</v>
      </c>
      <c r="C346" s="203" t="e">
        <f t="shared" si="85"/>
        <v>#VALUE!</v>
      </c>
      <c r="D346" s="204" t="e">
        <f t="shared" si="82"/>
        <v>#VALUE!</v>
      </c>
      <c r="E346" s="204" t="e">
        <f t="shared" si="86"/>
        <v>#VALUE!</v>
      </c>
      <c r="F346" s="204" t="e">
        <f t="shared" si="87"/>
        <v>#VALUE!</v>
      </c>
      <c r="H346" s="205"/>
      <c r="K346" s="206" t="e">
        <f t="shared" si="88"/>
        <v>#VALUE!</v>
      </c>
      <c r="L346" s="206" t="e">
        <f t="shared" si="89"/>
        <v>#VALUE!</v>
      </c>
      <c r="M346" s="207" t="e">
        <f t="shared" si="90"/>
        <v>#VALUE!</v>
      </c>
      <c r="O346" s="260">
        <v>332</v>
      </c>
      <c r="P346" s="261" t="e">
        <f t="shared" si="81"/>
        <v>#VALUE!</v>
      </c>
      <c r="Q346" s="262" t="e">
        <f t="shared" si="83"/>
        <v>#VALUE!</v>
      </c>
      <c r="R346" s="260" t="e">
        <f t="shared" si="91"/>
        <v>#VALUE!</v>
      </c>
      <c r="S346" s="245" t="e">
        <f t="shared" si="92"/>
        <v>#VALUE!</v>
      </c>
      <c r="T346" s="263" t="e">
        <f t="shared" si="93"/>
        <v>#VALUE!</v>
      </c>
    </row>
    <row r="347" spans="1:20" ht="9.75" customHeight="1" x14ac:dyDescent="0.2">
      <c r="A347" s="259" t="e">
        <f t="shared" si="84"/>
        <v>#VALUE!</v>
      </c>
      <c r="B347" s="203" t="e">
        <f t="shared" si="94"/>
        <v>#VALUE!</v>
      </c>
      <c r="C347" s="203" t="e">
        <f t="shared" si="85"/>
        <v>#VALUE!</v>
      </c>
      <c r="D347" s="204" t="e">
        <f t="shared" si="82"/>
        <v>#VALUE!</v>
      </c>
      <c r="E347" s="204" t="e">
        <f t="shared" si="86"/>
        <v>#VALUE!</v>
      </c>
      <c r="F347" s="204" t="e">
        <f t="shared" si="87"/>
        <v>#VALUE!</v>
      </c>
      <c r="H347" s="205"/>
      <c r="K347" s="206" t="e">
        <f t="shared" si="88"/>
        <v>#VALUE!</v>
      </c>
      <c r="L347" s="206" t="e">
        <f t="shared" si="89"/>
        <v>#VALUE!</v>
      </c>
      <c r="M347" s="207" t="e">
        <f t="shared" si="90"/>
        <v>#VALUE!</v>
      </c>
      <c r="O347" s="260">
        <v>333</v>
      </c>
      <c r="P347" s="261" t="e">
        <f t="shared" si="81"/>
        <v>#VALUE!</v>
      </c>
      <c r="Q347" s="262" t="e">
        <f t="shared" si="83"/>
        <v>#VALUE!</v>
      </c>
      <c r="R347" s="260" t="e">
        <f t="shared" si="91"/>
        <v>#VALUE!</v>
      </c>
      <c r="S347" s="245" t="e">
        <f t="shared" si="92"/>
        <v>#VALUE!</v>
      </c>
      <c r="T347" s="263" t="e">
        <f t="shared" si="93"/>
        <v>#VALUE!</v>
      </c>
    </row>
    <row r="348" spans="1:20" ht="9.75" customHeight="1" x14ac:dyDescent="0.2">
      <c r="A348" s="259" t="e">
        <f t="shared" si="84"/>
        <v>#VALUE!</v>
      </c>
      <c r="B348" s="203" t="e">
        <f t="shared" si="94"/>
        <v>#VALUE!</v>
      </c>
      <c r="C348" s="203" t="e">
        <f t="shared" si="85"/>
        <v>#VALUE!</v>
      </c>
      <c r="D348" s="204" t="e">
        <f t="shared" si="82"/>
        <v>#VALUE!</v>
      </c>
      <c r="E348" s="204" t="e">
        <f t="shared" si="86"/>
        <v>#VALUE!</v>
      </c>
      <c r="F348" s="204" t="e">
        <f t="shared" si="87"/>
        <v>#VALUE!</v>
      </c>
      <c r="H348" s="205"/>
      <c r="K348" s="206" t="e">
        <f t="shared" si="88"/>
        <v>#VALUE!</v>
      </c>
      <c r="L348" s="206" t="e">
        <f t="shared" si="89"/>
        <v>#VALUE!</v>
      </c>
      <c r="M348" s="207" t="e">
        <f t="shared" si="90"/>
        <v>#VALUE!</v>
      </c>
      <c r="O348" s="260">
        <v>334</v>
      </c>
      <c r="P348" s="261" t="e">
        <f t="shared" si="81"/>
        <v>#VALUE!</v>
      </c>
      <c r="Q348" s="262" t="e">
        <f t="shared" si="83"/>
        <v>#VALUE!</v>
      </c>
      <c r="R348" s="260" t="e">
        <f t="shared" si="91"/>
        <v>#VALUE!</v>
      </c>
      <c r="S348" s="245" t="e">
        <f t="shared" si="92"/>
        <v>#VALUE!</v>
      </c>
      <c r="T348" s="263" t="e">
        <f t="shared" si="93"/>
        <v>#VALUE!</v>
      </c>
    </row>
    <row r="349" spans="1:20" ht="9.75" customHeight="1" x14ac:dyDescent="0.2">
      <c r="A349" s="259" t="e">
        <f t="shared" si="84"/>
        <v>#VALUE!</v>
      </c>
      <c r="B349" s="203" t="e">
        <f t="shared" si="94"/>
        <v>#VALUE!</v>
      </c>
      <c r="C349" s="203" t="e">
        <f t="shared" si="85"/>
        <v>#VALUE!</v>
      </c>
      <c r="D349" s="204" t="e">
        <f t="shared" si="82"/>
        <v>#VALUE!</v>
      </c>
      <c r="E349" s="204" t="e">
        <f t="shared" si="86"/>
        <v>#VALUE!</v>
      </c>
      <c r="F349" s="204" t="e">
        <f t="shared" si="87"/>
        <v>#VALUE!</v>
      </c>
      <c r="H349" s="205"/>
      <c r="K349" s="206" t="e">
        <f t="shared" si="88"/>
        <v>#VALUE!</v>
      </c>
      <c r="L349" s="206" t="e">
        <f t="shared" si="89"/>
        <v>#VALUE!</v>
      </c>
      <c r="M349" s="207" t="e">
        <f t="shared" si="90"/>
        <v>#VALUE!</v>
      </c>
      <c r="O349" s="260">
        <v>335</v>
      </c>
      <c r="P349" s="261" t="e">
        <f t="shared" si="81"/>
        <v>#VALUE!</v>
      </c>
      <c r="Q349" s="262" t="e">
        <f t="shared" si="83"/>
        <v>#VALUE!</v>
      </c>
      <c r="R349" s="260" t="e">
        <f t="shared" si="91"/>
        <v>#VALUE!</v>
      </c>
      <c r="S349" s="245" t="e">
        <f t="shared" si="92"/>
        <v>#VALUE!</v>
      </c>
      <c r="T349" s="263" t="e">
        <f t="shared" si="93"/>
        <v>#VALUE!</v>
      </c>
    </row>
    <row r="350" spans="1:20" ht="9.75" customHeight="1" x14ac:dyDescent="0.2">
      <c r="A350" s="259" t="e">
        <f t="shared" si="84"/>
        <v>#VALUE!</v>
      </c>
      <c r="B350" s="203" t="e">
        <f t="shared" si="94"/>
        <v>#VALUE!</v>
      </c>
      <c r="C350" s="203" t="e">
        <f t="shared" si="85"/>
        <v>#VALUE!</v>
      </c>
      <c r="D350" s="204" t="e">
        <f t="shared" si="82"/>
        <v>#VALUE!</v>
      </c>
      <c r="E350" s="204" t="e">
        <f t="shared" si="86"/>
        <v>#VALUE!</v>
      </c>
      <c r="F350" s="204" t="e">
        <f t="shared" si="87"/>
        <v>#VALUE!</v>
      </c>
      <c r="H350" s="205"/>
      <c r="K350" s="206" t="e">
        <f t="shared" si="88"/>
        <v>#VALUE!</v>
      </c>
      <c r="L350" s="206" t="e">
        <f t="shared" si="89"/>
        <v>#VALUE!</v>
      </c>
      <c r="M350" s="207" t="e">
        <f t="shared" si="90"/>
        <v>#VALUE!</v>
      </c>
      <c r="O350" s="260">
        <v>336</v>
      </c>
      <c r="P350" s="261" t="e">
        <f t="shared" si="81"/>
        <v>#VALUE!</v>
      </c>
      <c r="Q350" s="262" t="e">
        <f t="shared" si="83"/>
        <v>#VALUE!</v>
      </c>
      <c r="R350" s="260" t="e">
        <f t="shared" si="91"/>
        <v>#VALUE!</v>
      </c>
      <c r="S350" s="245" t="e">
        <f t="shared" si="92"/>
        <v>#VALUE!</v>
      </c>
      <c r="T350" s="263" t="e">
        <f t="shared" si="93"/>
        <v>#VALUE!</v>
      </c>
    </row>
    <row r="351" spans="1:20" ht="9.75" customHeight="1" x14ac:dyDescent="0.2">
      <c r="A351" s="259" t="e">
        <f t="shared" si="84"/>
        <v>#VALUE!</v>
      </c>
      <c r="B351" s="203" t="e">
        <f t="shared" si="94"/>
        <v>#VALUE!</v>
      </c>
      <c r="C351" s="203" t="e">
        <f t="shared" si="85"/>
        <v>#VALUE!</v>
      </c>
      <c r="D351" s="204" t="e">
        <f t="shared" si="82"/>
        <v>#VALUE!</v>
      </c>
      <c r="E351" s="204" t="e">
        <f t="shared" si="86"/>
        <v>#VALUE!</v>
      </c>
      <c r="F351" s="204" t="e">
        <f t="shared" si="87"/>
        <v>#VALUE!</v>
      </c>
      <c r="H351" s="205"/>
      <c r="K351" s="206" t="e">
        <f t="shared" si="88"/>
        <v>#VALUE!</v>
      </c>
      <c r="L351" s="206" t="e">
        <f t="shared" si="89"/>
        <v>#VALUE!</v>
      </c>
      <c r="M351" s="207" t="e">
        <f t="shared" si="90"/>
        <v>#VALUE!</v>
      </c>
      <c r="O351" s="260">
        <v>337</v>
      </c>
      <c r="P351" s="261" t="e">
        <f t="shared" ref="P351:P414" si="95">DATE(YEAR(P350+30),MONTH(P350+30),15)</f>
        <v>#VALUE!</v>
      </c>
      <c r="Q351" s="262" t="e">
        <f t="shared" si="83"/>
        <v>#VALUE!</v>
      </c>
      <c r="R351" s="260" t="e">
        <f t="shared" si="91"/>
        <v>#VALUE!</v>
      </c>
      <c r="S351" s="245" t="e">
        <f t="shared" si="92"/>
        <v>#VALUE!</v>
      </c>
      <c r="T351" s="263" t="e">
        <f t="shared" si="93"/>
        <v>#VALUE!</v>
      </c>
    </row>
    <row r="352" spans="1:20" ht="9.75" customHeight="1" x14ac:dyDescent="0.2">
      <c r="A352" s="259" t="e">
        <f t="shared" si="84"/>
        <v>#VALUE!</v>
      </c>
      <c r="B352" s="203" t="e">
        <f t="shared" si="94"/>
        <v>#VALUE!</v>
      </c>
      <c r="C352" s="203" t="e">
        <f t="shared" si="85"/>
        <v>#VALUE!</v>
      </c>
      <c r="D352" s="204" t="e">
        <f t="shared" si="82"/>
        <v>#VALUE!</v>
      </c>
      <c r="E352" s="204" t="e">
        <f t="shared" si="86"/>
        <v>#VALUE!</v>
      </c>
      <c r="F352" s="204" t="e">
        <f t="shared" si="87"/>
        <v>#VALUE!</v>
      </c>
      <c r="H352" s="205"/>
      <c r="K352" s="206" t="e">
        <f t="shared" si="88"/>
        <v>#VALUE!</v>
      </c>
      <c r="L352" s="206" t="e">
        <f t="shared" si="89"/>
        <v>#VALUE!</v>
      </c>
      <c r="M352" s="207" t="e">
        <f t="shared" si="90"/>
        <v>#VALUE!</v>
      </c>
      <c r="O352" s="260">
        <v>338</v>
      </c>
      <c r="P352" s="261" t="e">
        <f t="shared" si="95"/>
        <v>#VALUE!</v>
      </c>
      <c r="Q352" s="262" t="e">
        <f t="shared" si="83"/>
        <v>#VALUE!</v>
      </c>
      <c r="R352" s="260" t="e">
        <f t="shared" si="91"/>
        <v>#VALUE!</v>
      </c>
      <c r="S352" s="245" t="e">
        <f t="shared" si="92"/>
        <v>#VALUE!</v>
      </c>
      <c r="T352" s="263" t="e">
        <f t="shared" si="93"/>
        <v>#VALUE!</v>
      </c>
    </row>
    <row r="353" spans="1:20" ht="9.75" customHeight="1" x14ac:dyDescent="0.2">
      <c r="A353" s="259" t="e">
        <f t="shared" si="84"/>
        <v>#VALUE!</v>
      </c>
      <c r="B353" s="203" t="e">
        <f t="shared" si="94"/>
        <v>#VALUE!</v>
      </c>
      <c r="C353" s="203" t="e">
        <f t="shared" si="85"/>
        <v>#VALUE!</v>
      </c>
      <c r="D353" s="204" t="e">
        <f t="shared" si="82"/>
        <v>#VALUE!</v>
      </c>
      <c r="E353" s="204" t="e">
        <f t="shared" si="86"/>
        <v>#VALUE!</v>
      </c>
      <c r="F353" s="204" t="e">
        <f t="shared" si="87"/>
        <v>#VALUE!</v>
      </c>
      <c r="H353" s="205"/>
      <c r="K353" s="206" t="e">
        <f t="shared" si="88"/>
        <v>#VALUE!</v>
      </c>
      <c r="L353" s="206" t="e">
        <f t="shared" si="89"/>
        <v>#VALUE!</v>
      </c>
      <c r="M353" s="207" t="e">
        <f t="shared" si="90"/>
        <v>#VALUE!</v>
      </c>
      <c r="O353" s="260">
        <v>339</v>
      </c>
      <c r="P353" s="261" t="e">
        <f t="shared" si="95"/>
        <v>#VALUE!</v>
      </c>
      <c r="Q353" s="262" t="e">
        <f t="shared" si="83"/>
        <v>#VALUE!</v>
      </c>
      <c r="R353" s="260" t="e">
        <f t="shared" si="91"/>
        <v>#VALUE!</v>
      </c>
      <c r="S353" s="245" t="e">
        <f t="shared" si="92"/>
        <v>#VALUE!</v>
      </c>
      <c r="T353" s="263" t="e">
        <f t="shared" si="93"/>
        <v>#VALUE!</v>
      </c>
    </row>
    <row r="354" spans="1:20" ht="9.75" customHeight="1" x14ac:dyDescent="0.2">
      <c r="A354" s="259" t="e">
        <f t="shared" si="84"/>
        <v>#VALUE!</v>
      </c>
      <c r="B354" s="203" t="e">
        <f t="shared" si="94"/>
        <v>#VALUE!</v>
      </c>
      <c r="C354" s="203" t="e">
        <f t="shared" si="85"/>
        <v>#VALUE!</v>
      </c>
      <c r="D354" s="204" t="e">
        <f t="shared" si="82"/>
        <v>#VALUE!</v>
      </c>
      <c r="E354" s="204" t="e">
        <f t="shared" si="86"/>
        <v>#VALUE!</v>
      </c>
      <c r="F354" s="204" t="e">
        <f t="shared" si="87"/>
        <v>#VALUE!</v>
      </c>
      <c r="H354" s="205"/>
      <c r="K354" s="206" t="e">
        <f t="shared" si="88"/>
        <v>#VALUE!</v>
      </c>
      <c r="L354" s="206" t="e">
        <f t="shared" si="89"/>
        <v>#VALUE!</v>
      </c>
      <c r="M354" s="207" t="e">
        <f t="shared" si="90"/>
        <v>#VALUE!</v>
      </c>
      <c r="O354" s="260">
        <v>340</v>
      </c>
      <c r="P354" s="261" t="e">
        <f t="shared" si="95"/>
        <v>#VALUE!</v>
      </c>
      <c r="Q354" s="262" t="e">
        <f t="shared" si="83"/>
        <v>#VALUE!</v>
      </c>
      <c r="R354" s="260" t="e">
        <f t="shared" si="91"/>
        <v>#VALUE!</v>
      </c>
      <c r="S354" s="245" t="e">
        <f t="shared" si="92"/>
        <v>#VALUE!</v>
      </c>
      <c r="T354" s="263" t="e">
        <f t="shared" si="93"/>
        <v>#VALUE!</v>
      </c>
    </row>
    <row r="355" spans="1:20" ht="9.75" customHeight="1" x14ac:dyDescent="0.2">
      <c r="A355" s="259" t="e">
        <f t="shared" si="84"/>
        <v>#VALUE!</v>
      </c>
      <c r="B355" s="203" t="e">
        <f t="shared" si="94"/>
        <v>#VALUE!</v>
      </c>
      <c r="C355" s="203" t="e">
        <f t="shared" si="85"/>
        <v>#VALUE!</v>
      </c>
      <c r="D355" s="204" t="e">
        <f t="shared" si="82"/>
        <v>#VALUE!</v>
      </c>
      <c r="E355" s="204" t="e">
        <f t="shared" si="86"/>
        <v>#VALUE!</v>
      </c>
      <c r="F355" s="204" t="e">
        <f t="shared" si="87"/>
        <v>#VALUE!</v>
      </c>
      <c r="H355" s="205"/>
      <c r="K355" s="206" t="e">
        <f t="shared" si="88"/>
        <v>#VALUE!</v>
      </c>
      <c r="L355" s="206" t="e">
        <f t="shared" si="89"/>
        <v>#VALUE!</v>
      </c>
      <c r="M355" s="207" t="e">
        <f t="shared" si="90"/>
        <v>#VALUE!</v>
      </c>
      <c r="O355" s="260">
        <v>341</v>
      </c>
      <c r="P355" s="261" t="e">
        <f t="shared" si="95"/>
        <v>#VALUE!</v>
      </c>
      <c r="Q355" s="262" t="e">
        <f t="shared" si="83"/>
        <v>#VALUE!</v>
      </c>
      <c r="R355" s="260" t="e">
        <f t="shared" si="91"/>
        <v>#VALUE!</v>
      </c>
      <c r="S355" s="245" t="e">
        <f t="shared" si="92"/>
        <v>#VALUE!</v>
      </c>
      <c r="T355" s="263" t="e">
        <f t="shared" si="93"/>
        <v>#VALUE!</v>
      </c>
    </row>
    <row r="356" spans="1:20" ht="9.75" customHeight="1" x14ac:dyDescent="0.2">
      <c r="A356" s="259" t="e">
        <f t="shared" si="84"/>
        <v>#VALUE!</v>
      </c>
      <c r="B356" s="203" t="e">
        <f t="shared" si="94"/>
        <v>#VALUE!</v>
      </c>
      <c r="C356" s="203" t="e">
        <f t="shared" si="85"/>
        <v>#VALUE!</v>
      </c>
      <c r="D356" s="204" t="e">
        <f t="shared" si="82"/>
        <v>#VALUE!</v>
      </c>
      <c r="E356" s="204" t="e">
        <f t="shared" si="86"/>
        <v>#VALUE!</v>
      </c>
      <c r="F356" s="204" t="e">
        <f t="shared" si="87"/>
        <v>#VALUE!</v>
      </c>
      <c r="H356" s="205"/>
      <c r="K356" s="206" t="e">
        <f t="shared" si="88"/>
        <v>#VALUE!</v>
      </c>
      <c r="L356" s="206" t="e">
        <f t="shared" si="89"/>
        <v>#VALUE!</v>
      </c>
      <c r="M356" s="207" t="e">
        <f t="shared" si="90"/>
        <v>#VALUE!</v>
      </c>
      <c r="O356" s="260">
        <v>342</v>
      </c>
      <c r="P356" s="261" t="e">
        <f t="shared" si="95"/>
        <v>#VALUE!</v>
      </c>
      <c r="Q356" s="262" t="e">
        <f t="shared" si="83"/>
        <v>#VALUE!</v>
      </c>
      <c r="R356" s="260" t="e">
        <f t="shared" si="91"/>
        <v>#VALUE!</v>
      </c>
      <c r="S356" s="245" t="e">
        <f t="shared" si="92"/>
        <v>#VALUE!</v>
      </c>
      <c r="T356" s="263" t="e">
        <f t="shared" si="93"/>
        <v>#VALUE!</v>
      </c>
    </row>
    <row r="357" spans="1:20" ht="9.75" customHeight="1" x14ac:dyDescent="0.2">
      <c r="A357" s="259" t="e">
        <f t="shared" si="84"/>
        <v>#VALUE!</v>
      </c>
      <c r="B357" s="203" t="e">
        <f t="shared" si="94"/>
        <v>#VALUE!</v>
      </c>
      <c r="C357" s="203" t="e">
        <f t="shared" si="85"/>
        <v>#VALUE!</v>
      </c>
      <c r="D357" s="204" t="e">
        <f t="shared" si="82"/>
        <v>#VALUE!</v>
      </c>
      <c r="E357" s="204" t="e">
        <f t="shared" si="86"/>
        <v>#VALUE!</v>
      </c>
      <c r="F357" s="204" t="e">
        <f t="shared" si="87"/>
        <v>#VALUE!</v>
      </c>
      <c r="H357" s="205"/>
      <c r="K357" s="206" t="e">
        <f t="shared" si="88"/>
        <v>#VALUE!</v>
      </c>
      <c r="L357" s="206" t="e">
        <f t="shared" si="89"/>
        <v>#VALUE!</v>
      </c>
      <c r="M357" s="207" t="e">
        <f t="shared" si="90"/>
        <v>#VALUE!</v>
      </c>
      <c r="O357" s="260">
        <v>343</v>
      </c>
      <c r="P357" s="261" t="e">
        <f t="shared" si="95"/>
        <v>#VALUE!</v>
      </c>
      <c r="Q357" s="262" t="e">
        <f t="shared" si="83"/>
        <v>#VALUE!</v>
      </c>
      <c r="R357" s="260" t="e">
        <f t="shared" si="91"/>
        <v>#VALUE!</v>
      </c>
      <c r="S357" s="245" t="e">
        <f t="shared" si="92"/>
        <v>#VALUE!</v>
      </c>
      <c r="T357" s="263" t="e">
        <f t="shared" si="93"/>
        <v>#VALUE!</v>
      </c>
    </row>
    <row r="358" spans="1:20" ht="9.75" customHeight="1" x14ac:dyDescent="0.2">
      <c r="A358" s="259" t="e">
        <f t="shared" si="84"/>
        <v>#VALUE!</v>
      </c>
      <c r="B358" s="203" t="e">
        <f t="shared" si="94"/>
        <v>#VALUE!</v>
      </c>
      <c r="C358" s="203" t="e">
        <f t="shared" si="85"/>
        <v>#VALUE!</v>
      </c>
      <c r="D358" s="204" t="e">
        <f t="shared" si="82"/>
        <v>#VALUE!</v>
      </c>
      <c r="E358" s="204" t="e">
        <f t="shared" si="86"/>
        <v>#VALUE!</v>
      </c>
      <c r="F358" s="204" t="e">
        <f t="shared" si="87"/>
        <v>#VALUE!</v>
      </c>
      <c r="H358" s="205"/>
      <c r="K358" s="206" t="e">
        <f t="shared" si="88"/>
        <v>#VALUE!</v>
      </c>
      <c r="L358" s="206" t="e">
        <f t="shared" si="89"/>
        <v>#VALUE!</v>
      </c>
      <c r="M358" s="207" t="e">
        <f t="shared" si="90"/>
        <v>#VALUE!</v>
      </c>
      <c r="O358" s="260">
        <v>344</v>
      </c>
      <c r="P358" s="261" t="e">
        <f t="shared" si="95"/>
        <v>#VALUE!</v>
      </c>
      <c r="Q358" s="262" t="e">
        <f t="shared" si="83"/>
        <v>#VALUE!</v>
      </c>
      <c r="R358" s="260" t="e">
        <f t="shared" si="91"/>
        <v>#VALUE!</v>
      </c>
      <c r="S358" s="245" t="e">
        <f t="shared" si="92"/>
        <v>#VALUE!</v>
      </c>
      <c r="T358" s="263" t="e">
        <f t="shared" si="93"/>
        <v>#VALUE!</v>
      </c>
    </row>
    <row r="359" spans="1:20" ht="9.75" customHeight="1" x14ac:dyDescent="0.2">
      <c r="A359" s="259" t="e">
        <f t="shared" si="84"/>
        <v>#VALUE!</v>
      </c>
      <c r="B359" s="203" t="e">
        <f t="shared" si="94"/>
        <v>#VALUE!</v>
      </c>
      <c r="C359" s="203" t="e">
        <f t="shared" si="85"/>
        <v>#VALUE!</v>
      </c>
      <c r="D359" s="204" t="e">
        <f t="shared" si="82"/>
        <v>#VALUE!</v>
      </c>
      <c r="E359" s="204" t="e">
        <f t="shared" si="86"/>
        <v>#VALUE!</v>
      </c>
      <c r="F359" s="204" t="e">
        <f t="shared" si="87"/>
        <v>#VALUE!</v>
      </c>
      <c r="H359" s="205"/>
      <c r="K359" s="206" t="e">
        <f t="shared" si="88"/>
        <v>#VALUE!</v>
      </c>
      <c r="L359" s="206" t="e">
        <f t="shared" si="89"/>
        <v>#VALUE!</v>
      </c>
      <c r="M359" s="207" t="e">
        <f t="shared" si="90"/>
        <v>#VALUE!</v>
      </c>
      <c r="O359" s="260">
        <v>345</v>
      </c>
      <c r="P359" s="261" t="e">
        <f t="shared" si="95"/>
        <v>#VALUE!</v>
      </c>
      <c r="Q359" s="262" t="e">
        <f t="shared" si="83"/>
        <v>#VALUE!</v>
      </c>
      <c r="R359" s="260" t="e">
        <f t="shared" si="91"/>
        <v>#VALUE!</v>
      </c>
      <c r="S359" s="245" t="e">
        <f t="shared" si="92"/>
        <v>#VALUE!</v>
      </c>
      <c r="T359" s="263" t="e">
        <f t="shared" si="93"/>
        <v>#VALUE!</v>
      </c>
    </row>
    <row r="360" spans="1:20" ht="9.75" customHeight="1" x14ac:dyDescent="0.2">
      <c r="A360" s="259" t="e">
        <f t="shared" si="84"/>
        <v>#VALUE!</v>
      </c>
      <c r="B360" s="203" t="e">
        <f t="shared" si="94"/>
        <v>#VALUE!</v>
      </c>
      <c r="C360" s="203" t="e">
        <f t="shared" si="85"/>
        <v>#VALUE!</v>
      </c>
      <c r="D360" s="204" t="e">
        <f t="shared" si="82"/>
        <v>#VALUE!</v>
      </c>
      <c r="E360" s="204" t="e">
        <f t="shared" si="86"/>
        <v>#VALUE!</v>
      </c>
      <c r="F360" s="204" t="e">
        <f t="shared" si="87"/>
        <v>#VALUE!</v>
      </c>
      <c r="H360" s="205"/>
      <c r="K360" s="206" t="e">
        <f t="shared" si="88"/>
        <v>#VALUE!</v>
      </c>
      <c r="L360" s="206" t="e">
        <f t="shared" si="89"/>
        <v>#VALUE!</v>
      </c>
      <c r="M360" s="207" t="e">
        <f t="shared" si="90"/>
        <v>#VALUE!</v>
      </c>
      <c r="O360" s="260">
        <v>346</v>
      </c>
      <c r="P360" s="261" t="e">
        <f t="shared" si="95"/>
        <v>#VALUE!</v>
      </c>
      <c r="Q360" s="262" t="e">
        <f t="shared" si="83"/>
        <v>#VALUE!</v>
      </c>
      <c r="R360" s="260" t="e">
        <f t="shared" si="91"/>
        <v>#VALUE!</v>
      </c>
      <c r="S360" s="245" t="e">
        <f t="shared" si="92"/>
        <v>#VALUE!</v>
      </c>
      <c r="T360" s="263" t="e">
        <f t="shared" si="93"/>
        <v>#VALUE!</v>
      </c>
    </row>
    <row r="361" spans="1:20" ht="9.75" customHeight="1" x14ac:dyDescent="0.2">
      <c r="A361" s="259" t="e">
        <f t="shared" si="84"/>
        <v>#VALUE!</v>
      </c>
      <c r="B361" s="203" t="e">
        <f t="shared" si="94"/>
        <v>#VALUE!</v>
      </c>
      <c r="C361" s="203" t="e">
        <f t="shared" si="85"/>
        <v>#VALUE!</v>
      </c>
      <c r="D361" s="204" t="e">
        <f t="shared" si="82"/>
        <v>#VALUE!</v>
      </c>
      <c r="E361" s="204" t="e">
        <f t="shared" si="86"/>
        <v>#VALUE!</v>
      </c>
      <c r="F361" s="204" t="e">
        <f t="shared" si="87"/>
        <v>#VALUE!</v>
      </c>
      <c r="H361" s="205"/>
      <c r="K361" s="206" t="e">
        <f t="shared" si="88"/>
        <v>#VALUE!</v>
      </c>
      <c r="L361" s="206" t="e">
        <f t="shared" si="89"/>
        <v>#VALUE!</v>
      </c>
      <c r="M361" s="207" t="e">
        <f t="shared" si="90"/>
        <v>#VALUE!</v>
      </c>
      <c r="O361" s="260">
        <v>347</v>
      </c>
      <c r="P361" s="261" t="e">
        <f t="shared" si="95"/>
        <v>#VALUE!</v>
      </c>
      <c r="Q361" s="262" t="e">
        <f t="shared" si="83"/>
        <v>#VALUE!</v>
      </c>
      <c r="R361" s="260" t="e">
        <f t="shared" si="91"/>
        <v>#VALUE!</v>
      </c>
      <c r="S361" s="245" t="e">
        <f t="shared" si="92"/>
        <v>#VALUE!</v>
      </c>
      <c r="T361" s="263" t="e">
        <f t="shared" si="93"/>
        <v>#VALUE!</v>
      </c>
    </row>
    <row r="362" spans="1:20" ht="9.75" customHeight="1" x14ac:dyDescent="0.2">
      <c r="A362" s="259" t="e">
        <f t="shared" si="84"/>
        <v>#VALUE!</v>
      </c>
      <c r="B362" s="203" t="e">
        <f t="shared" si="94"/>
        <v>#VALUE!</v>
      </c>
      <c r="C362" s="203" t="e">
        <f t="shared" si="85"/>
        <v>#VALUE!</v>
      </c>
      <c r="D362" s="204" t="e">
        <f t="shared" si="82"/>
        <v>#VALUE!</v>
      </c>
      <c r="E362" s="204" t="e">
        <f t="shared" si="86"/>
        <v>#VALUE!</v>
      </c>
      <c r="F362" s="204" t="e">
        <f t="shared" si="87"/>
        <v>#VALUE!</v>
      </c>
      <c r="H362" s="205"/>
      <c r="K362" s="206" t="e">
        <f t="shared" si="88"/>
        <v>#VALUE!</v>
      </c>
      <c r="L362" s="206" t="e">
        <f t="shared" si="89"/>
        <v>#VALUE!</v>
      </c>
      <c r="M362" s="207" t="e">
        <f t="shared" si="90"/>
        <v>#VALUE!</v>
      </c>
      <c r="O362" s="260">
        <v>348</v>
      </c>
      <c r="P362" s="261" t="e">
        <f t="shared" si="95"/>
        <v>#VALUE!</v>
      </c>
      <c r="Q362" s="262" t="e">
        <f t="shared" si="83"/>
        <v>#VALUE!</v>
      </c>
      <c r="R362" s="260" t="e">
        <f t="shared" si="91"/>
        <v>#VALUE!</v>
      </c>
      <c r="S362" s="245" t="e">
        <f t="shared" si="92"/>
        <v>#VALUE!</v>
      </c>
      <c r="T362" s="263" t="e">
        <f t="shared" si="93"/>
        <v>#VALUE!</v>
      </c>
    </row>
    <row r="363" spans="1:20" ht="9.75" customHeight="1" x14ac:dyDescent="0.2">
      <c r="A363" s="259" t="e">
        <f t="shared" si="84"/>
        <v>#VALUE!</v>
      </c>
      <c r="B363" s="203" t="e">
        <f t="shared" si="94"/>
        <v>#VALUE!</v>
      </c>
      <c r="C363" s="203" t="e">
        <f t="shared" si="85"/>
        <v>#VALUE!</v>
      </c>
      <c r="D363" s="204" t="e">
        <f t="shared" si="82"/>
        <v>#VALUE!</v>
      </c>
      <c r="E363" s="204" t="e">
        <f t="shared" si="86"/>
        <v>#VALUE!</v>
      </c>
      <c r="F363" s="204" t="e">
        <f t="shared" si="87"/>
        <v>#VALUE!</v>
      </c>
      <c r="H363" s="205"/>
      <c r="K363" s="206" t="e">
        <f t="shared" si="88"/>
        <v>#VALUE!</v>
      </c>
      <c r="L363" s="206" t="e">
        <f t="shared" si="89"/>
        <v>#VALUE!</v>
      </c>
      <c r="M363" s="207" t="e">
        <f t="shared" si="90"/>
        <v>#VALUE!</v>
      </c>
      <c r="O363" s="260">
        <v>349</v>
      </c>
      <c r="P363" s="261" t="e">
        <f t="shared" si="95"/>
        <v>#VALUE!</v>
      </c>
      <c r="Q363" s="262" t="e">
        <f t="shared" si="83"/>
        <v>#VALUE!</v>
      </c>
      <c r="R363" s="260" t="e">
        <f t="shared" si="91"/>
        <v>#VALUE!</v>
      </c>
      <c r="S363" s="245" t="e">
        <f t="shared" si="92"/>
        <v>#VALUE!</v>
      </c>
      <c r="T363" s="263" t="e">
        <f t="shared" si="93"/>
        <v>#VALUE!</v>
      </c>
    </row>
    <row r="364" spans="1:20" ht="9.75" customHeight="1" x14ac:dyDescent="0.2">
      <c r="A364" s="259" t="e">
        <f t="shared" si="84"/>
        <v>#VALUE!</v>
      </c>
      <c r="B364" s="203" t="e">
        <f t="shared" si="94"/>
        <v>#VALUE!</v>
      </c>
      <c r="C364" s="203" t="e">
        <f t="shared" si="85"/>
        <v>#VALUE!</v>
      </c>
      <c r="D364" s="204" t="e">
        <f t="shared" si="82"/>
        <v>#VALUE!</v>
      </c>
      <c r="E364" s="204" t="e">
        <f t="shared" si="86"/>
        <v>#VALUE!</v>
      </c>
      <c r="F364" s="204" t="e">
        <f t="shared" si="87"/>
        <v>#VALUE!</v>
      </c>
      <c r="H364" s="205"/>
      <c r="K364" s="206" t="e">
        <f t="shared" si="88"/>
        <v>#VALUE!</v>
      </c>
      <c r="L364" s="206" t="e">
        <f t="shared" si="89"/>
        <v>#VALUE!</v>
      </c>
      <c r="M364" s="207" t="e">
        <f t="shared" si="90"/>
        <v>#VALUE!</v>
      </c>
      <c r="O364" s="260">
        <v>350</v>
      </c>
      <c r="P364" s="261" t="e">
        <f t="shared" si="95"/>
        <v>#VALUE!</v>
      </c>
      <c r="Q364" s="262" t="e">
        <f t="shared" si="83"/>
        <v>#VALUE!</v>
      </c>
      <c r="R364" s="260" t="e">
        <f t="shared" si="91"/>
        <v>#VALUE!</v>
      </c>
      <c r="S364" s="245" t="e">
        <f t="shared" si="92"/>
        <v>#VALUE!</v>
      </c>
      <c r="T364" s="263" t="e">
        <f t="shared" si="93"/>
        <v>#VALUE!</v>
      </c>
    </row>
    <row r="365" spans="1:20" ht="9.75" customHeight="1" x14ac:dyDescent="0.2">
      <c r="A365" s="259" t="e">
        <f t="shared" si="84"/>
        <v>#VALUE!</v>
      </c>
      <c r="B365" s="203" t="e">
        <f t="shared" si="94"/>
        <v>#VALUE!</v>
      </c>
      <c r="C365" s="203" t="e">
        <f t="shared" si="85"/>
        <v>#VALUE!</v>
      </c>
      <c r="D365" s="204" t="e">
        <f t="shared" si="82"/>
        <v>#VALUE!</v>
      </c>
      <c r="E365" s="204" t="e">
        <f t="shared" si="86"/>
        <v>#VALUE!</v>
      </c>
      <c r="F365" s="204" t="e">
        <f t="shared" si="87"/>
        <v>#VALUE!</v>
      </c>
      <c r="H365" s="205"/>
      <c r="K365" s="206" t="e">
        <f t="shared" si="88"/>
        <v>#VALUE!</v>
      </c>
      <c r="L365" s="206" t="e">
        <f t="shared" si="89"/>
        <v>#VALUE!</v>
      </c>
      <c r="M365" s="207" t="e">
        <f t="shared" si="90"/>
        <v>#VALUE!</v>
      </c>
      <c r="O365" s="260">
        <v>351</v>
      </c>
      <c r="P365" s="261" t="e">
        <f t="shared" si="95"/>
        <v>#VALUE!</v>
      </c>
      <c r="Q365" s="262" t="e">
        <f t="shared" si="83"/>
        <v>#VALUE!</v>
      </c>
      <c r="R365" s="260" t="e">
        <f t="shared" si="91"/>
        <v>#VALUE!</v>
      </c>
      <c r="S365" s="245" t="e">
        <f t="shared" si="92"/>
        <v>#VALUE!</v>
      </c>
      <c r="T365" s="263" t="e">
        <f t="shared" si="93"/>
        <v>#VALUE!</v>
      </c>
    </row>
    <row r="366" spans="1:20" ht="9.75" customHeight="1" x14ac:dyDescent="0.2">
      <c r="A366" s="259" t="e">
        <f t="shared" si="84"/>
        <v>#VALUE!</v>
      </c>
      <c r="B366" s="203" t="e">
        <f t="shared" si="94"/>
        <v>#VALUE!</v>
      </c>
      <c r="C366" s="203" t="e">
        <f t="shared" si="85"/>
        <v>#VALUE!</v>
      </c>
      <c r="D366" s="204" t="e">
        <f t="shared" si="82"/>
        <v>#VALUE!</v>
      </c>
      <c r="E366" s="204" t="e">
        <f t="shared" si="86"/>
        <v>#VALUE!</v>
      </c>
      <c r="F366" s="204" t="e">
        <f t="shared" si="87"/>
        <v>#VALUE!</v>
      </c>
      <c r="H366" s="205"/>
      <c r="K366" s="206" t="e">
        <f t="shared" si="88"/>
        <v>#VALUE!</v>
      </c>
      <c r="L366" s="206" t="e">
        <f t="shared" si="89"/>
        <v>#VALUE!</v>
      </c>
      <c r="M366" s="207" t="e">
        <f t="shared" si="90"/>
        <v>#VALUE!</v>
      </c>
      <c r="O366" s="260">
        <v>352</v>
      </c>
      <c r="P366" s="261" t="e">
        <f t="shared" si="95"/>
        <v>#VALUE!</v>
      </c>
      <c r="Q366" s="262" t="e">
        <f t="shared" si="83"/>
        <v>#VALUE!</v>
      </c>
      <c r="R366" s="260" t="e">
        <f t="shared" si="91"/>
        <v>#VALUE!</v>
      </c>
      <c r="S366" s="245" t="e">
        <f t="shared" si="92"/>
        <v>#VALUE!</v>
      </c>
      <c r="T366" s="263" t="e">
        <f t="shared" si="93"/>
        <v>#VALUE!</v>
      </c>
    </row>
    <row r="367" spans="1:20" ht="9.75" customHeight="1" x14ac:dyDescent="0.2">
      <c r="A367" s="259" t="e">
        <f t="shared" si="84"/>
        <v>#VALUE!</v>
      </c>
      <c r="B367" s="203" t="e">
        <f t="shared" si="94"/>
        <v>#VALUE!</v>
      </c>
      <c r="C367" s="203" t="e">
        <f t="shared" si="85"/>
        <v>#VALUE!</v>
      </c>
      <c r="D367" s="204" t="e">
        <f t="shared" si="82"/>
        <v>#VALUE!</v>
      </c>
      <c r="E367" s="204" t="e">
        <f t="shared" si="86"/>
        <v>#VALUE!</v>
      </c>
      <c r="F367" s="204" t="e">
        <f t="shared" si="87"/>
        <v>#VALUE!</v>
      </c>
      <c r="H367" s="205"/>
      <c r="K367" s="206" t="e">
        <f t="shared" si="88"/>
        <v>#VALUE!</v>
      </c>
      <c r="L367" s="206" t="e">
        <f t="shared" si="89"/>
        <v>#VALUE!</v>
      </c>
      <c r="M367" s="207" t="e">
        <f t="shared" si="90"/>
        <v>#VALUE!</v>
      </c>
      <c r="O367" s="260">
        <v>353</v>
      </c>
      <c r="P367" s="261" t="e">
        <f t="shared" si="95"/>
        <v>#VALUE!</v>
      </c>
      <c r="Q367" s="262" t="e">
        <f t="shared" si="83"/>
        <v>#VALUE!</v>
      </c>
      <c r="R367" s="260" t="e">
        <f t="shared" si="91"/>
        <v>#VALUE!</v>
      </c>
      <c r="S367" s="245" t="e">
        <f t="shared" si="92"/>
        <v>#VALUE!</v>
      </c>
      <c r="T367" s="263" t="e">
        <f t="shared" si="93"/>
        <v>#VALUE!</v>
      </c>
    </row>
    <row r="368" spans="1:20" ht="9.75" customHeight="1" x14ac:dyDescent="0.2">
      <c r="A368" s="259" t="e">
        <f t="shared" si="84"/>
        <v>#VALUE!</v>
      </c>
      <c r="B368" s="203" t="e">
        <f t="shared" si="94"/>
        <v>#VALUE!</v>
      </c>
      <c r="C368" s="203" t="e">
        <f t="shared" si="85"/>
        <v>#VALUE!</v>
      </c>
      <c r="D368" s="204" t="e">
        <f t="shared" si="82"/>
        <v>#VALUE!</v>
      </c>
      <c r="E368" s="204" t="e">
        <f t="shared" si="86"/>
        <v>#VALUE!</v>
      </c>
      <c r="F368" s="204" t="e">
        <f t="shared" si="87"/>
        <v>#VALUE!</v>
      </c>
      <c r="H368" s="205"/>
      <c r="K368" s="206" t="e">
        <f t="shared" si="88"/>
        <v>#VALUE!</v>
      </c>
      <c r="L368" s="206" t="e">
        <f t="shared" si="89"/>
        <v>#VALUE!</v>
      </c>
      <c r="M368" s="207" t="e">
        <f t="shared" si="90"/>
        <v>#VALUE!</v>
      </c>
      <c r="O368" s="260">
        <v>354</v>
      </c>
      <c r="P368" s="261" t="e">
        <f t="shared" si="95"/>
        <v>#VALUE!</v>
      </c>
      <c r="Q368" s="262" t="e">
        <f t="shared" si="83"/>
        <v>#VALUE!</v>
      </c>
      <c r="R368" s="260" t="e">
        <f t="shared" si="91"/>
        <v>#VALUE!</v>
      </c>
      <c r="S368" s="245" t="e">
        <f t="shared" si="92"/>
        <v>#VALUE!</v>
      </c>
      <c r="T368" s="263" t="e">
        <f t="shared" si="93"/>
        <v>#VALUE!</v>
      </c>
    </row>
    <row r="369" spans="1:20" ht="9.75" customHeight="1" x14ac:dyDescent="0.2">
      <c r="A369" s="259" t="e">
        <f t="shared" si="84"/>
        <v>#VALUE!</v>
      </c>
      <c r="B369" s="203" t="e">
        <f t="shared" si="94"/>
        <v>#VALUE!</v>
      </c>
      <c r="C369" s="203" t="e">
        <f t="shared" si="85"/>
        <v>#VALUE!</v>
      </c>
      <c r="D369" s="204" t="e">
        <f t="shared" si="82"/>
        <v>#VALUE!</v>
      </c>
      <c r="E369" s="204" t="e">
        <f t="shared" si="86"/>
        <v>#VALUE!</v>
      </c>
      <c r="F369" s="204" t="e">
        <f t="shared" si="87"/>
        <v>#VALUE!</v>
      </c>
      <c r="H369" s="205"/>
      <c r="K369" s="206" t="e">
        <f t="shared" si="88"/>
        <v>#VALUE!</v>
      </c>
      <c r="L369" s="206" t="e">
        <f t="shared" si="89"/>
        <v>#VALUE!</v>
      </c>
      <c r="M369" s="207" t="e">
        <f t="shared" si="90"/>
        <v>#VALUE!</v>
      </c>
      <c r="O369" s="260">
        <v>355</v>
      </c>
      <c r="P369" s="261" t="e">
        <f t="shared" si="95"/>
        <v>#VALUE!</v>
      </c>
      <c r="Q369" s="262" t="e">
        <f t="shared" si="83"/>
        <v>#VALUE!</v>
      </c>
      <c r="R369" s="260" t="e">
        <f t="shared" si="91"/>
        <v>#VALUE!</v>
      </c>
      <c r="S369" s="245" t="e">
        <f t="shared" si="92"/>
        <v>#VALUE!</v>
      </c>
      <c r="T369" s="263" t="e">
        <f t="shared" si="93"/>
        <v>#VALUE!</v>
      </c>
    </row>
    <row r="370" spans="1:20" ht="9.75" customHeight="1" x14ac:dyDescent="0.2">
      <c r="A370" s="259" t="e">
        <f t="shared" si="84"/>
        <v>#VALUE!</v>
      </c>
      <c r="B370" s="203" t="e">
        <f t="shared" si="94"/>
        <v>#VALUE!</v>
      </c>
      <c r="C370" s="203" t="e">
        <f t="shared" si="85"/>
        <v>#VALUE!</v>
      </c>
      <c r="D370" s="204" t="e">
        <f t="shared" si="82"/>
        <v>#VALUE!</v>
      </c>
      <c r="E370" s="204" t="e">
        <f t="shared" si="86"/>
        <v>#VALUE!</v>
      </c>
      <c r="F370" s="204" t="e">
        <f t="shared" si="87"/>
        <v>#VALUE!</v>
      </c>
      <c r="H370" s="205"/>
      <c r="K370" s="206" t="e">
        <f t="shared" si="88"/>
        <v>#VALUE!</v>
      </c>
      <c r="L370" s="206" t="e">
        <f t="shared" si="89"/>
        <v>#VALUE!</v>
      </c>
      <c r="M370" s="207" t="e">
        <f t="shared" si="90"/>
        <v>#VALUE!</v>
      </c>
      <c r="O370" s="260">
        <v>356</v>
      </c>
      <c r="P370" s="261" t="e">
        <f t="shared" si="95"/>
        <v>#VALUE!</v>
      </c>
      <c r="Q370" s="262" t="e">
        <f t="shared" si="83"/>
        <v>#VALUE!</v>
      </c>
      <c r="R370" s="260" t="e">
        <f t="shared" si="91"/>
        <v>#VALUE!</v>
      </c>
      <c r="S370" s="245" t="e">
        <f t="shared" si="92"/>
        <v>#VALUE!</v>
      </c>
      <c r="T370" s="263" t="e">
        <f t="shared" si="93"/>
        <v>#VALUE!</v>
      </c>
    </row>
    <row r="371" spans="1:20" ht="9.75" customHeight="1" x14ac:dyDescent="0.2">
      <c r="A371" s="259" t="e">
        <f t="shared" si="84"/>
        <v>#VALUE!</v>
      </c>
      <c r="B371" s="203" t="e">
        <f t="shared" si="94"/>
        <v>#VALUE!</v>
      </c>
      <c r="C371" s="203" t="e">
        <f t="shared" si="85"/>
        <v>#VALUE!</v>
      </c>
      <c r="D371" s="204" t="e">
        <f t="shared" si="82"/>
        <v>#VALUE!</v>
      </c>
      <c r="E371" s="204" t="e">
        <f t="shared" si="86"/>
        <v>#VALUE!</v>
      </c>
      <c r="F371" s="204" t="e">
        <f t="shared" si="87"/>
        <v>#VALUE!</v>
      </c>
      <c r="H371" s="205"/>
      <c r="K371" s="206" t="e">
        <f t="shared" si="88"/>
        <v>#VALUE!</v>
      </c>
      <c r="L371" s="206" t="e">
        <f t="shared" si="89"/>
        <v>#VALUE!</v>
      </c>
      <c r="M371" s="207" t="e">
        <f t="shared" si="90"/>
        <v>#VALUE!</v>
      </c>
      <c r="O371" s="260">
        <v>357</v>
      </c>
      <c r="P371" s="261" t="e">
        <f t="shared" si="95"/>
        <v>#VALUE!</v>
      </c>
      <c r="Q371" s="262" t="e">
        <f t="shared" si="83"/>
        <v>#VALUE!</v>
      </c>
      <c r="R371" s="260" t="e">
        <f t="shared" si="91"/>
        <v>#VALUE!</v>
      </c>
      <c r="S371" s="245" t="e">
        <f t="shared" si="92"/>
        <v>#VALUE!</v>
      </c>
      <c r="T371" s="263" t="e">
        <f t="shared" si="93"/>
        <v>#VALUE!</v>
      </c>
    </row>
    <row r="372" spans="1:20" ht="9.75" customHeight="1" x14ac:dyDescent="0.2">
      <c r="A372" s="259" t="e">
        <f t="shared" si="84"/>
        <v>#VALUE!</v>
      </c>
      <c r="B372" s="203" t="e">
        <f t="shared" si="94"/>
        <v>#VALUE!</v>
      </c>
      <c r="C372" s="203" t="e">
        <f t="shared" si="85"/>
        <v>#VALUE!</v>
      </c>
      <c r="D372" s="204" t="e">
        <f t="shared" si="82"/>
        <v>#VALUE!</v>
      </c>
      <c r="E372" s="204" t="e">
        <f t="shared" si="86"/>
        <v>#VALUE!</v>
      </c>
      <c r="F372" s="204" t="e">
        <f t="shared" si="87"/>
        <v>#VALUE!</v>
      </c>
      <c r="H372" s="205"/>
      <c r="K372" s="206" t="e">
        <f t="shared" si="88"/>
        <v>#VALUE!</v>
      </c>
      <c r="L372" s="206" t="e">
        <f t="shared" si="89"/>
        <v>#VALUE!</v>
      </c>
      <c r="M372" s="207" t="e">
        <f t="shared" si="90"/>
        <v>#VALUE!</v>
      </c>
      <c r="O372" s="260">
        <v>358</v>
      </c>
      <c r="P372" s="261" t="e">
        <f t="shared" si="95"/>
        <v>#VALUE!</v>
      </c>
      <c r="Q372" s="262" t="e">
        <f t="shared" si="83"/>
        <v>#VALUE!</v>
      </c>
      <c r="R372" s="260" t="e">
        <f t="shared" si="91"/>
        <v>#VALUE!</v>
      </c>
      <c r="S372" s="245" t="e">
        <f t="shared" si="92"/>
        <v>#VALUE!</v>
      </c>
      <c r="T372" s="263" t="e">
        <f t="shared" si="93"/>
        <v>#VALUE!</v>
      </c>
    </row>
    <row r="373" spans="1:20" ht="9.75" customHeight="1" x14ac:dyDescent="0.2">
      <c r="A373" s="259" t="e">
        <f t="shared" si="84"/>
        <v>#VALUE!</v>
      </c>
      <c r="B373" s="203" t="e">
        <f t="shared" si="94"/>
        <v>#VALUE!</v>
      </c>
      <c r="C373" s="203" t="e">
        <f t="shared" si="85"/>
        <v>#VALUE!</v>
      </c>
      <c r="D373" s="204" t="e">
        <f t="shared" si="82"/>
        <v>#VALUE!</v>
      </c>
      <c r="E373" s="204" t="e">
        <f t="shared" si="86"/>
        <v>#VALUE!</v>
      </c>
      <c r="F373" s="204" t="e">
        <f t="shared" si="87"/>
        <v>#VALUE!</v>
      </c>
      <c r="H373" s="205"/>
      <c r="K373" s="206" t="e">
        <f t="shared" si="88"/>
        <v>#VALUE!</v>
      </c>
      <c r="L373" s="206" t="e">
        <f t="shared" si="89"/>
        <v>#VALUE!</v>
      </c>
      <c r="M373" s="207" t="e">
        <f t="shared" si="90"/>
        <v>#VALUE!</v>
      </c>
      <c r="O373" s="260">
        <v>359</v>
      </c>
      <c r="P373" s="261" t="e">
        <f t="shared" si="95"/>
        <v>#VALUE!</v>
      </c>
      <c r="Q373" s="262" t="e">
        <f t="shared" si="83"/>
        <v>#VALUE!</v>
      </c>
      <c r="R373" s="260" t="e">
        <f t="shared" si="91"/>
        <v>#VALUE!</v>
      </c>
      <c r="S373" s="245" t="e">
        <f t="shared" si="92"/>
        <v>#VALUE!</v>
      </c>
      <c r="T373" s="263" t="e">
        <f t="shared" si="93"/>
        <v>#VALUE!</v>
      </c>
    </row>
    <row r="374" spans="1:20" ht="9.75" customHeight="1" x14ac:dyDescent="0.2">
      <c r="A374" s="259" t="e">
        <f t="shared" si="84"/>
        <v>#VALUE!</v>
      </c>
      <c r="B374" s="203" t="e">
        <f t="shared" si="94"/>
        <v>#VALUE!</v>
      </c>
      <c r="C374" s="203" t="e">
        <f t="shared" si="85"/>
        <v>#VALUE!</v>
      </c>
      <c r="D374" s="204" t="e">
        <f t="shared" si="82"/>
        <v>#VALUE!</v>
      </c>
      <c r="E374" s="204" t="e">
        <f t="shared" si="86"/>
        <v>#VALUE!</v>
      </c>
      <c r="F374" s="204" t="e">
        <f t="shared" si="87"/>
        <v>#VALUE!</v>
      </c>
      <c r="H374" s="205"/>
      <c r="K374" s="206" t="e">
        <f t="shared" si="88"/>
        <v>#VALUE!</v>
      </c>
      <c r="L374" s="206" t="e">
        <f t="shared" si="89"/>
        <v>#VALUE!</v>
      </c>
      <c r="M374" s="207" t="e">
        <f t="shared" si="90"/>
        <v>#VALUE!</v>
      </c>
      <c r="O374" s="260">
        <v>360</v>
      </c>
      <c r="P374" s="261" t="e">
        <f t="shared" si="95"/>
        <v>#VALUE!</v>
      </c>
      <c r="Q374" s="262" t="e">
        <f t="shared" si="83"/>
        <v>#VALUE!</v>
      </c>
      <c r="R374" s="260" t="e">
        <f t="shared" si="91"/>
        <v>#VALUE!</v>
      </c>
      <c r="S374" s="245" t="e">
        <f t="shared" si="92"/>
        <v>#VALUE!</v>
      </c>
      <c r="T374" s="263" t="e">
        <f t="shared" si="93"/>
        <v>#VALUE!</v>
      </c>
    </row>
    <row r="375" spans="1:20" ht="9.75" customHeight="1" x14ac:dyDescent="0.2">
      <c r="A375" s="259" t="e">
        <f t="shared" si="84"/>
        <v>#VALUE!</v>
      </c>
      <c r="B375" s="203" t="e">
        <f t="shared" si="94"/>
        <v>#VALUE!</v>
      </c>
      <c r="C375" s="203" t="e">
        <f t="shared" si="85"/>
        <v>#VALUE!</v>
      </c>
      <c r="D375" s="204" t="e">
        <f t="shared" si="82"/>
        <v>#VALUE!</v>
      </c>
      <c r="E375" s="204" t="e">
        <f t="shared" si="86"/>
        <v>#VALUE!</v>
      </c>
      <c r="F375" s="204" t="e">
        <f t="shared" si="87"/>
        <v>#VALUE!</v>
      </c>
      <c r="H375" s="205"/>
      <c r="K375" s="206" t="e">
        <f t="shared" si="88"/>
        <v>#VALUE!</v>
      </c>
      <c r="L375" s="206" t="e">
        <f t="shared" si="89"/>
        <v>#VALUE!</v>
      </c>
      <c r="M375" s="207" t="e">
        <f t="shared" si="90"/>
        <v>#VALUE!</v>
      </c>
      <c r="O375" s="260">
        <v>361</v>
      </c>
      <c r="P375" s="261" t="e">
        <f t="shared" si="95"/>
        <v>#VALUE!</v>
      </c>
      <c r="Q375" s="262" t="e">
        <f t="shared" si="83"/>
        <v>#VALUE!</v>
      </c>
      <c r="R375" s="260" t="e">
        <f t="shared" si="91"/>
        <v>#VALUE!</v>
      </c>
      <c r="S375" s="245" t="e">
        <f t="shared" si="92"/>
        <v>#VALUE!</v>
      </c>
      <c r="T375" s="263" t="e">
        <f t="shared" si="93"/>
        <v>#VALUE!</v>
      </c>
    </row>
    <row r="376" spans="1:20" ht="9.75" customHeight="1" x14ac:dyDescent="0.2">
      <c r="A376" s="259" t="e">
        <f t="shared" si="84"/>
        <v>#VALUE!</v>
      </c>
      <c r="B376" s="203" t="e">
        <f t="shared" si="94"/>
        <v>#VALUE!</v>
      </c>
      <c r="C376" s="203" t="e">
        <f t="shared" si="85"/>
        <v>#VALUE!</v>
      </c>
      <c r="D376" s="204" t="e">
        <f t="shared" si="82"/>
        <v>#VALUE!</v>
      </c>
      <c r="E376" s="204" t="e">
        <f t="shared" si="86"/>
        <v>#VALUE!</v>
      </c>
      <c r="F376" s="204" t="e">
        <f t="shared" si="87"/>
        <v>#VALUE!</v>
      </c>
      <c r="H376" s="205"/>
      <c r="K376" s="206" t="e">
        <f t="shared" si="88"/>
        <v>#VALUE!</v>
      </c>
      <c r="L376" s="206" t="e">
        <f t="shared" si="89"/>
        <v>#VALUE!</v>
      </c>
      <c r="M376" s="207" t="e">
        <f t="shared" si="90"/>
        <v>#VALUE!</v>
      </c>
      <c r="O376" s="260">
        <v>362</v>
      </c>
      <c r="P376" s="261" t="e">
        <f t="shared" si="95"/>
        <v>#VALUE!</v>
      </c>
      <c r="Q376" s="262" t="e">
        <f t="shared" si="83"/>
        <v>#VALUE!</v>
      </c>
      <c r="R376" s="260" t="e">
        <f t="shared" si="91"/>
        <v>#VALUE!</v>
      </c>
      <c r="S376" s="245" t="e">
        <f t="shared" si="92"/>
        <v>#VALUE!</v>
      </c>
      <c r="T376" s="263" t="e">
        <f t="shared" si="93"/>
        <v>#VALUE!</v>
      </c>
    </row>
    <row r="377" spans="1:20" ht="9.75" customHeight="1" x14ac:dyDescent="0.2">
      <c r="A377" s="259" t="e">
        <f t="shared" si="84"/>
        <v>#VALUE!</v>
      </c>
      <c r="B377" s="203" t="e">
        <f t="shared" si="94"/>
        <v>#VALUE!</v>
      </c>
      <c r="C377" s="203" t="e">
        <f t="shared" si="85"/>
        <v>#VALUE!</v>
      </c>
      <c r="D377" s="204" t="e">
        <f t="shared" si="82"/>
        <v>#VALUE!</v>
      </c>
      <c r="E377" s="204" t="e">
        <f t="shared" si="86"/>
        <v>#VALUE!</v>
      </c>
      <c r="F377" s="204" t="e">
        <f t="shared" si="87"/>
        <v>#VALUE!</v>
      </c>
      <c r="H377" s="205"/>
      <c r="K377" s="206" t="e">
        <f t="shared" si="88"/>
        <v>#VALUE!</v>
      </c>
      <c r="L377" s="206" t="e">
        <f t="shared" si="89"/>
        <v>#VALUE!</v>
      </c>
      <c r="M377" s="207" t="e">
        <f t="shared" si="90"/>
        <v>#VALUE!</v>
      </c>
      <c r="O377" s="260">
        <v>363</v>
      </c>
      <c r="P377" s="261" t="e">
        <f t="shared" si="95"/>
        <v>#VALUE!</v>
      </c>
      <c r="Q377" s="262" t="e">
        <f t="shared" si="83"/>
        <v>#VALUE!</v>
      </c>
      <c r="R377" s="260" t="e">
        <f t="shared" si="91"/>
        <v>#VALUE!</v>
      </c>
      <c r="S377" s="245" t="e">
        <f t="shared" si="92"/>
        <v>#VALUE!</v>
      </c>
      <c r="T377" s="263" t="e">
        <f t="shared" si="93"/>
        <v>#VALUE!</v>
      </c>
    </row>
    <row r="378" spans="1:20" ht="9.75" customHeight="1" x14ac:dyDescent="0.2">
      <c r="A378" s="259" t="e">
        <f t="shared" si="84"/>
        <v>#VALUE!</v>
      </c>
      <c r="B378" s="203" t="e">
        <f t="shared" si="94"/>
        <v>#VALUE!</v>
      </c>
      <c r="C378" s="203" t="e">
        <f t="shared" si="85"/>
        <v>#VALUE!</v>
      </c>
      <c r="D378" s="204" t="e">
        <f t="shared" si="82"/>
        <v>#VALUE!</v>
      </c>
      <c r="E378" s="204" t="e">
        <f t="shared" si="86"/>
        <v>#VALUE!</v>
      </c>
      <c r="F378" s="204" t="e">
        <f t="shared" si="87"/>
        <v>#VALUE!</v>
      </c>
      <c r="H378" s="205"/>
      <c r="K378" s="206" t="e">
        <f t="shared" si="88"/>
        <v>#VALUE!</v>
      </c>
      <c r="L378" s="206" t="e">
        <f t="shared" si="89"/>
        <v>#VALUE!</v>
      </c>
      <c r="M378" s="207" t="e">
        <f t="shared" si="90"/>
        <v>#VALUE!</v>
      </c>
      <c r="O378" s="260">
        <v>364</v>
      </c>
      <c r="P378" s="261" t="e">
        <f t="shared" si="95"/>
        <v>#VALUE!</v>
      </c>
      <c r="Q378" s="262" t="e">
        <f t="shared" si="83"/>
        <v>#VALUE!</v>
      </c>
      <c r="R378" s="260" t="e">
        <f t="shared" si="91"/>
        <v>#VALUE!</v>
      </c>
      <c r="S378" s="245" t="e">
        <f t="shared" si="92"/>
        <v>#VALUE!</v>
      </c>
      <c r="T378" s="263" t="e">
        <f t="shared" si="93"/>
        <v>#VALUE!</v>
      </c>
    </row>
    <row r="379" spans="1:20" ht="9.75" customHeight="1" x14ac:dyDescent="0.2">
      <c r="A379" s="259" t="e">
        <f t="shared" si="84"/>
        <v>#VALUE!</v>
      </c>
      <c r="B379" s="203" t="e">
        <f t="shared" si="94"/>
        <v>#VALUE!</v>
      </c>
      <c r="C379" s="203" t="e">
        <f t="shared" si="85"/>
        <v>#VALUE!</v>
      </c>
      <c r="D379" s="204" t="e">
        <f t="shared" si="82"/>
        <v>#VALUE!</v>
      </c>
      <c r="E379" s="204" t="e">
        <f t="shared" si="86"/>
        <v>#VALUE!</v>
      </c>
      <c r="F379" s="204" t="e">
        <f t="shared" si="87"/>
        <v>#VALUE!</v>
      </c>
      <c r="H379" s="205"/>
      <c r="K379" s="206" t="e">
        <f t="shared" si="88"/>
        <v>#VALUE!</v>
      </c>
      <c r="L379" s="206" t="e">
        <f t="shared" si="89"/>
        <v>#VALUE!</v>
      </c>
      <c r="M379" s="207" t="e">
        <f t="shared" si="90"/>
        <v>#VALUE!</v>
      </c>
      <c r="O379" s="260">
        <v>365</v>
      </c>
      <c r="P379" s="261" t="e">
        <f t="shared" si="95"/>
        <v>#VALUE!</v>
      </c>
      <c r="Q379" s="262" t="e">
        <f t="shared" si="83"/>
        <v>#VALUE!</v>
      </c>
      <c r="R379" s="260" t="e">
        <f t="shared" si="91"/>
        <v>#VALUE!</v>
      </c>
      <c r="S379" s="245" t="e">
        <f t="shared" si="92"/>
        <v>#VALUE!</v>
      </c>
      <c r="T379" s="263" t="e">
        <f t="shared" si="93"/>
        <v>#VALUE!</v>
      </c>
    </row>
    <row r="380" spans="1:20" ht="9.75" customHeight="1" x14ac:dyDescent="0.2">
      <c r="A380" s="259" t="e">
        <f t="shared" si="84"/>
        <v>#VALUE!</v>
      </c>
      <c r="B380" s="203" t="e">
        <f t="shared" si="94"/>
        <v>#VALUE!</v>
      </c>
      <c r="C380" s="203" t="e">
        <f t="shared" si="85"/>
        <v>#VALUE!</v>
      </c>
      <c r="D380" s="204" t="e">
        <f t="shared" si="82"/>
        <v>#VALUE!</v>
      </c>
      <c r="E380" s="204" t="e">
        <f t="shared" si="86"/>
        <v>#VALUE!</v>
      </c>
      <c r="F380" s="204" t="e">
        <f t="shared" si="87"/>
        <v>#VALUE!</v>
      </c>
      <c r="H380" s="205"/>
      <c r="K380" s="206" t="e">
        <f t="shared" si="88"/>
        <v>#VALUE!</v>
      </c>
      <c r="L380" s="206" t="e">
        <f t="shared" si="89"/>
        <v>#VALUE!</v>
      </c>
      <c r="M380" s="207" t="e">
        <f t="shared" si="90"/>
        <v>#VALUE!</v>
      </c>
      <c r="O380" s="260">
        <v>366</v>
      </c>
      <c r="P380" s="261" t="e">
        <f t="shared" si="95"/>
        <v>#VALUE!</v>
      </c>
      <c r="Q380" s="262" t="e">
        <f t="shared" si="83"/>
        <v>#VALUE!</v>
      </c>
      <c r="R380" s="260" t="e">
        <f t="shared" si="91"/>
        <v>#VALUE!</v>
      </c>
      <c r="S380" s="245" t="e">
        <f t="shared" si="92"/>
        <v>#VALUE!</v>
      </c>
      <c r="T380" s="263" t="e">
        <f t="shared" si="93"/>
        <v>#VALUE!</v>
      </c>
    </row>
    <row r="381" spans="1:20" ht="9.75" customHeight="1" x14ac:dyDescent="0.2">
      <c r="A381" s="259" t="e">
        <f t="shared" si="84"/>
        <v>#VALUE!</v>
      </c>
      <c r="B381" s="203" t="e">
        <f t="shared" si="94"/>
        <v>#VALUE!</v>
      </c>
      <c r="C381" s="203" t="e">
        <f t="shared" si="85"/>
        <v>#VALUE!</v>
      </c>
      <c r="D381" s="204" t="e">
        <f t="shared" si="82"/>
        <v>#VALUE!</v>
      </c>
      <c r="E381" s="204" t="e">
        <f t="shared" si="86"/>
        <v>#VALUE!</v>
      </c>
      <c r="F381" s="204" t="e">
        <f t="shared" si="87"/>
        <v>#VALUE!</v>
      </c>
      <c r="H381" s="205"/>
      <c r="K381" s="206" t="e">
        <f t="shared" si="88"/>
        <v>#VALUE!</v>
      </c>
      <c r="L381" s="206" t="e">
        <f t="shared" si="89"/>
        <v>#VALUE!</v>
      </c>
      <c r="M381" s="207" t="e">
        <f t="shared" si="90"/>
        <v>#VALUE!</v>
      </c>
      <c r="O381" s="260">
        <v>367</v>
      </c>
      <c r="P381" s="261" t="e">
        <f t="shared" si="95"/>
        <v>#VALUE!</v>
      </c>
      <c r="Q381" s="262" t="e">
        <f t="shared" si="83"/>
        <v>#VALUE!</v>
      </c>
      <c r="R381" s="260" t="e">
        <f t="shared" si="91"/>
        <v>#VALUE!</v>
      </c>
      <c r="S381" s="245" t="e">
        <f t="shared" si="92"/>
        <v>#VALUE!</v>
      </c>
      <c r="T381" s="263" t="e">
        <f t="shared" si="93"/>
        <v>#VALUE!</v>
      </c>
    </row>
    <row r="382" spans="1:20" ht="9.75" customHeight="1" x14ac:dyDescent="0.2">
      <c r="A382" s="259" t="e">
        <f t="shared" si="84"/>
        <v>#VALUE!</v>
      </c>
      <c r="B382" s="203" t="e">
        <f t="shared" si="94"/>
        <v>#VALUE!</v>
      </c>
      <c r="C382" s="203" t="e">
        <f t="shared" si="85"/>
        <v>#VALUE!</v>
      </c>
      <c r="D382" s="204" t="e">
        <f t="shared" si="82"/>
        <v>#VALUE!</v>
      </c>
      <c r="E382" s="204" t="e">
        <f t="shared" si="86"/>
        <v>#VALUE!</v>
      </c>
      <c r="F382" s="204" t="e">
        <f t="shared" si="87"/>
        <v>#VALUE!</v>
      </c>
      <c r="H382" s="205"/>
      <c r="K382" s="206" t="e">
        <f t="shared" si="88"/>
        <v>#VALUE!</v>
      </c>
      <c r="L382" s="206" t="e">
        <f t="shared" si="89"/>
        <v>#VALUE!</v>
      </c>
      <c r="M382" s="207" t="e">
        <f t="shared" si="90"/>
        <v>#VALUE!</v>
      </c>
      <c r="O382" s="260">
        <v>368</v>
      </c>
      <c r="P382" s="261" t="e">
        <f t="shared" si="95"/>
        <v>#VALUE!</v>
      </c>
      <c r="Q382" s="262" t="e">
        <f t="shared" si="83"/>
        <v>#VALUE!</v>
      </c>
      <c r="R382" s="260" t="e">
        <f t="shared" si="91"/>
        <v>#VALUE!</v>
      </c>
      <c r="S382" s="245" t="e">
        <f t="shared" si="92"/>
        <v>#VALUE!</v>
      </c>
      <c r="T382" s="263" t="e">
        <f t="shared" si="93"/>
        <v>#VALUE!</v>
      </c>
    </row>
    <row r="383" spans="1:20" ht="9.75" customHeight="1" x14ac:dyDescent="0.2">
      <c r="A383" s="259" t="e">
        <f t="shared" si="84"/>
        <v>#VALUE!</v>
      </c>
      <c r="B383" s="203" t="e">
        <f t="shared" si="94"/>
        <v>#VALUE!</v>
      </c>
      <c r="C383" s="203" t="e">
        <f t="shared" si="85"/>
        <v>#VALUE!</v>
      </c>
      <c r="D383" s="204" t="e">
        <f t="shared" si="82"/>
        <v>#VALUE!</v>
      </c>
      <c r="E383" s="204" t="e">
        <f t="shared" si="86"/>
        <v>#VALUE!</v>
      </c>
      <c r="F383" s="204" t="e">
        <f t="shared" si="87"/>
        <v>#VALUE!</v>
      </c>
      <c r="H383" s="205"/>
      <c r="K383" s="206" t="e">
        <f t="shared" si="88"/>
        <v>#VALUE!</v>
      </c>
      <c r="L383" s="206" t="e">
        <f t="shared" si="89"/>
        <v>#VALUE!</v>
      </c>
      <c r="M383" s="207" t="e">
        <f t="shared" si="90"/>
        <v>#VALUE!</v>
      </c>
      <c r="O383" s="260">
        <v>369</v>
      </c>
      <c r="P383" s="261" t="e">
        <f t="shared" si="95"/>
        <v>#VALUE!</v>
      </c>
      <c r="Q383" s="262" t="e">
        <f t="shared" si="83"/>
        <v>#VALUE!</v>
      </c>
      <c r="R383" s="260" t="e">
        <f t="shared" si="91"/>
        <v>#VALUE!</v>
      </c>
      <c r="S383" s="245" t="e">
        <f t="shared" si="92"/>
        <v>#VALUE!</v>
      </c>
      <c r="T383" s="263" t="e">
        <f t="shared" si="93"/>
        <v>#VALUE!</v>
      </c>
    </row>
    <row r="384" spans="1:20" ht="9.75" customHeight="1" x14ac:dyDescent="0.2">
      <c r="A384" s="259" t="e">
        <f t="shared" si="84"/>
        <v>#VALUE!</v>
      </c>
      <c r="B384" s="203" t="e">
        <f t="shared" si="94"/>
        <v>#VALUE!</v>
      </c>
      <c r="C384" s="203" t="e">
        <f t="shared" si="85"/>
        <v>#VALUE!</v>
      </c>
      <c r="D384" s="204" t="e">
        <f t="shared" si="82"/>
        <v>#VALUE!</v>
      </c>
      <c r="E384" s="204" t="e">
        <f t="shared" si="86"/>
        <v>#VALUE!</v>
      </c>
      <c r="F384" s="204" t="e">
        <f t="shared" si="87"/>
        <v>#VALUE!</v>
      </c>
      <c r="H384" s="205"/>
      <c r="K384" s="206" t="e">
        <f t="shared" si="88"/>
        <v>#VALUE!</v>
      </c>
      <c r="L384" s="206" t="e">
        <f t="shared" si="89"/>
        <v>#VALUE!</v>
      </c>
      <c r="M384" s="207" t="e">
        <f t="shared" si="90"/>
        <v>#VALUE!</v>
      </c>
      <c r="O384" s="260">
        <v>370</v>
      </c>
      <c r="P384" s="261" t="e">
        <f t="shared" si="95"/>
        <v>#VALUE!</v>
      </c>
      <c r="Q384" s="262" t="e">
        <f t="shared" si="83"/>
        <v>#VALUE!</v>
      </c>
      <c r="R384" s="260" t="e">
        <f t="shared" si="91"/>
        <v>#VALUE!</v>
      </c>
      <c r="S384" s="245" t="e">
        <f t="shared" si="92"/>
        <v>#VALUE!</v>
      </c>
      <c r="T384" s="263" t="e">
        <f t="shared" si="93"/>
        <v>#VALUE!</v>
      </c>
    </row>
    <row r="385" spans="1:20" ht="9.75" customHeight="1" x14ac:dyDescent="0.2">
      <c r="A385" s="259" t="e">
        <f t="shared" si="84"/>
        <v>#VALUE!</v>
      </c>
      <c r="B385" s="203" t="e">
        <f t="shared" si="94"/>
        <v>#VALUE!</v>
      </c>
      <c r="C385" s="203" t="e">
        <f t="shared" si="85"/>
        <v>#VALUE!</v>
      </c>
      <c r="D385" s="204" t="e">
        <f t="shared" si="82"/>
        <v>#VALUE!</v>
      </c>
      <c r="E385" s="204" t="e">
        <f t="shared" si="86"/>
        <v>#VALUE!</v>
      </c>
      <c r="F385" s="204" t="e">
        <f t="shared" si="87"/>
        <v>#VALUE!</v>
      </c>
      <c r="H385" s="205"/>
      <c r="K385" s="206" t="e">
        <f t="shared" si="88"/>
        <v>#VALUE!</v>
      </c>
      <c r="L385" s="206" t="e">
        <f t="shared" si="89"/>
        <v>#VALUE!</v>
      </c>
      <c r="M385" s="207" t="e">
        <f t="shared" si="90"/>
        <v>#VALUE!</v>
      </c>
      <c r="O385" s="260">
        <v>371</v>
      </c>
      <c r="P385" s="261" t="e">
        <f t="shared" si="95"/>
        <v>#VALUE!</v>
      </c>
      <c r="Q385" s="262" t="e">
        <f t="shared" si="83"/>
        <v>#VALUE!</v>
      </c>
      <c r="R385" s="260" t="e">
        <f t="shared" si="91"/>
        <v>#VALUE!</v>
      </c>
      <c r="S385" s="245" t="e">
        <f t="shared" si="92"/>
        <v>#VALUE!</v>
      </c>
      <c r="T385" s="263" t="e">
        <f t="shared" si="93"/>
        <v>#VALUE!</v>
      </c>
    </row>
    <row r="386" spans="1:20" ht="9.75" customHeight="1" x14ac:dyDescent="0.2">
      <c r="A386" s="259" t="e">
        <f t="shared" si="84"/>
        <v>#VALUE!</v>
      </c>
      <c r="B386" s="203" t="e">
        <f t="shared" si="94"/>
        <v>#VALUE!</v>
      </c>
      <c r="C386" s="203" t="e">
        <f t="shared" si="85"/>
        <v>#VALUE!</v>
      </c>
      <c r="D386" s="204" t="e">
        <f t="shared" si="82"/>
        <v>#VALUE!</v>
      </c>
      <c r="E386" s="204" t="e">
        <f t="shared" si="86"/>
        <v>#VALUE!</v>
      </c>
      <c r="F386" s="204" t="e">
        <f t="shared" si="87"/>
        <v>#VALUE!</v>
      </c>
      <c r="H386" s="205"/>
      <c r="K386" s="206" t="e">
        <f t="shared" si="88"/>
        <v>#VALUE!</v>
      </c>
      <c r="L386" s="206" t="e">
        <f t="shared" si="89"/>
        <v>#VALUE!</v>
      </c>
      <c r="M386" s="207" t="e">
        <f t="shared" si="90"/>
        <v>#VALUE!</v>
      </c>
      <c r="O386" s="260">
        <v>372</v>
      </c>
      <c r="P386" s="261" t="e">
        <f t="shared" si="95"/>
        <v>#VALUE!</v>
      </c>
      <c r="Q386" s="262" t="e">
        <f t="shared" si="83"/>
        <v>#VALUE!</v>
      </c>
      <c r="R386" s="260" t="e">
        <f t="shared" si="91"/>
        <v>#VALUE!</v>
      </c>
      <c r="S386" s="245" t="e">
        <f t="shared" si="92"/>
        <v>#VALUE!</v>
      </c>
      <c r="T386" s="263" t="e">
        <f t="shared" si="93"/>
        <v>#VALUE!</v>
      </c>
    </row>
    <row r="387" spans="1:20" ht="9.75" customHeight="1" x14ac:dyDescent="0.2">
      <c r="A387" s="259" t="e">
        <f t="shared" si="84"/>
        <v>#VALUE!</v>
      </c>
      <c r="B387" s="203" t="e">
        <f t="shared" si="94"/>
        <v>#VALUE!</v>
      </c>
      <c r="C387" s="203" t="e">
        <f t="shared" si="85"/>
        <v>#VALUE!</v>
      </c>
      <c r="D387" s="204" t="e">
        <f t="shared" si="82"/>
        <v>#VALUE!</v>
      </c>
      <c r="E387" s="204" t="e">
        <f t="shared" si="86"/>
        <v>#VALUE!</v>
      </c>
      <c r="F387" s="204" t="e">
        <f t="shared" si="87"/>
        <v>#VALUE!</v>
      </c>
      <c r="H387" s="205"/>
      <c r="K387" s="206" t="e">
        <f t="shared" si="88"/>
        <v>#VALUE!</v>
      </c>
      <c r="L387" s="206" t="e">
        <f t="shared" si="89"/>
        <v>#VALUE!</v>
      </c>
      <c r="M387" s="207" t="e">
        <f t="shared" si="90"/>
        <v>#VALUE!</v>
      </c>
      <c r="O387" s="260">
        <v>373</v>
      </c>
      <c r="P387" s="261" t="e">
        <f t="shared" si="95"/>
        <v>#VALUE!</v>
      </c>
      <c r="Q387" s="262" t="e">
        <f t="shared" si="83"/>
        <v>#VALUE!</v>
      </c>
      <c r="R387" s="260" t="e">
        <f t="shared" si="91"/>
        <v>#VALUE!</v>
      </c>
      <c r="S387" s="245" t="e">
        <f t="shared" si="92"/>
        <v>#VALUE!</v>
      </c>
      <c r="T387" s="263" t="e">
        <f t="shared" si="93"/>
        <v>#VALUE!</v>
      </c>
    </row>
    <row r="388" spans="1:20" ht="9.75" customHeight="1" x14ac:dyDescent="0.2">
      <c r="A388" s="259" t="e">
        <f t="shared" si="84"/>
        <v>#VALUE!</v>
      </c>
      <c r="B388" s="203" t="e">
        <f t="shared" si="94"/>
        <v>#VALUE!</v>
      </c>
      <c r="C388" s="203" t="e">
        <f t="shared" si="85"/>
        <v>#VALUE!</v>
      </c>
      <c r="D388" s="204" t="e">
        <f t="shared" si="82"/>
        <v>#VALUE!</v>
      </c>
      <c r="E388" s="204" t="e">
        <f t="shared" si="86"/>
        <v>#VALUE!</v>
      </c>
      <c r="F388" s="204" t="e">
        <f t="shared" si="87"/>
        <v>#VALUE!</v>
      </c>
      <c r="H388" s="205"/>
      <c r="K388" s="206" t="e">
        <f t="shared" si="88"/>
        <v>#VALUE!</v>
      </c>
      <c r="L388" s="206" t="e">
        <f t="shared" si="89"/>
        <v>#VALUE!</v>
      </c>
      <c r="M388" s="207" t="e">
        <f t="shared" si="90"/>
        <v>#VALUE!</v>
      </c>
      <c r="O388" s="260">
        <v>374</v>
      </c>
      <c r="P388" s="261" t="e">
        <f t="shared" si="95"/>
        <v>#VALUE!</v>
      </c>
      <c r="Q388" s="262" t="e">
        <f t="shared" si="83"/>
        <v>#VALUE!</v>
      </c>
      <c r="R388" s="260" t="e">
        <f t="shared" si="91"/>
        <v>#VALUE!</v>
      </c>
      <c r="S388" s="245" t="e">
        <f t="shared" si="92"/>
        <v>#VALUE!</v>
      </c>
      <c r="T388" s="263" t="e">
        <f t="shared" si="93"/>
        <v>#VALUE!</v>
      </c>
    </row>
    <row r="389" spans="1:20" ht="9.75" customHeight="1" x14ac:dyDescent="0.2">
      <c r="A389" s="259" t="e">
        <f t="shared" si="84"/>
        <v>#VALUE!</v>
      </c>
      <c r="B389" s="203" t="e">
        <f t="shared" si="94"/>
        <v>#VALUE!</v>
      </c>
      <c r="C389" s="203" t="e">
        <f t="shared" si="85"/>
        <v>#VALUE!</v>
      </c>
      <c r="D389" s="204" t="e">
        <f t="shared" si="82"/>
        <v>#VALUE!</v>
      </c>
      <c r="E389" s="204" t="e">
        <f t="shared" si="86"/>
        <v>#VALUE!</v>
      </c>
      <c r="F389" s="204" t="e">
        <f t="shared" si="87"/>
        <v>#VALUE!</v>
      </c>
      <c r="H389" s="205"/>
      <c r="K389" s="206" t="e">
        <f t="shared" si="88"/>
        <v>#VALUE!</v>
      </c>
      <c r="L389" s="206" t="e">
        <f t="shared" si="89"/>
        <v>#VALUE!</v>
      </c>
      <c r="M389" s="207" t="e">
        <f t="shared" si="90"/>
        <v>#VALUE!</v>
      </c>
      <c r="O389" s="260">
        <v>375</v>
      </c>
      <c r="P389" s="261" t="e">
        <f t="shared" si="95"/>
        <v>#VALUE!</v>
      </c>
      <c r="Q389" s="262" t="e">
        <f t="shared" si="83"/>
        <v>#VALUE!</v>
      </c>
      <c r="R389" s="260" t="e">
        <f t="shared" si="91"/>
        <v>#VALUE!</v>
      </c>
      <c r="S389" s="245" t="e">
        <f t="shared" si="92"/>
        <v>#VALUE!</v>
      </c>
      <c r="T389" s="263" t="e">
        <f t="shared" si="93"/>
        <v>#VALUE!</v>
      </c>
    </row>
    <row r="390" spans="1:20" ht="9.75" customHeight="1" x14ac:dyDescent="0.2">
      <c r="A390" s="259" t="e">
        <f t="shared" si="84"/>
        <v>#VALUE!</v>
      </c>
      <c r="B390" s="203" t="e">
        <f t="shared" si="94"/>
        <v>#VALUE!</v>
      </c>
      <c r="C390" s="203" t="e">
        <f t="shared" si="85"/>
        <v>#VALUE!</v>
      </c>
      <c r="D390" s="204" t="e">
        <f t="shared" si="82"/>
        <v>#VALUE!</v>
      </c>
      <c r="E390" s="204" t="e">
        <f t="shared" si="86"/>
        <v>#VALUE!</v>
      </c>
      <c r="F390" s="204" t="e">
        <f t="shared" si="87"/>
        <v>#VALUE!</v>
      </c>
      <c r="H390" s="205"/>
      <c r="K390" s="206" t="e">
        <f t="shared" si="88"/>
        <v>#VALUE!</v>
      </c>
      <c r="L390" s="206" t="e">
        <f t="shared" si="89"/>
        <v>#VALUE!</v>
      </c>
      <c r="M390" s="207" t="e">
        <f t="shared" si="90"/>
        <v>#VALUE!</v>
      </c>
      <c r="O390" s="260">
        <v>376</v>
      </c>
      <c r="P390" s="261" t="e">
        <f t="shared" si="95"/>
        <v>#VALUE!</v>
      </c>
      <c r="Q390" s="262" t="e">
        <f t="shared" si="83"/>
        <v>#VALUE!</v>
      </c>
      <c r="R390" s="260" t="e">
        <f t="shared" si="91"/>
        <v>#VALUE!</v>
      </c>
      <c r="S390" s="245" t="e">
        <f t="shared" si="92"/>
        <v>#VALUE!</v>
      </c>
      <c r="T390" s="263" t="e">
        <f t="shared" si="93"/>
        <v>#VALUE!</v>
      </c>
    </row>
    <row r="391" spans="1:20" ht="9.75" customHeight="1" x14ac:dyDescent="0.2">
      <c r="A391" s="259" t="e">
        <f t="shared" si="84"/>
        <v>#VALUE!</v>
      </c>
      <c r="B391" s="203" t="e">
        <f t="shared" si="94"/>
        <v>#VALUE!</v>
      </c>
      <c r="C391" s="203" t="e">
        <f t="shared" si="85"/>
        <v>#VALUE!</v>
      </c>
      <c r="D391" s="204" t="e">
        <f t="shared" si="82"/>
        <v>#VALUE!</v>
      </c>
      <c r="E391" s="204" t="e">
        <f t="shared" si="86"/>
        <v>#VALUE!</v>
      </c>
      <c r="F391" s="204" t="e">
        <f t="shared" si="87"/>
        <v>#VALUE!</v>
      </c>
      <c r="H391" s="205"/>
      <c r="K391" s="206" t="e">
        <f t="shared" si="88"/>
        <v>#VALUE!</v>
      </c>
      <c r="L391" s="206" t="e">
        <f t="shared" si="89"/>
        <v>#VALUE!</v>
      </c>
      <c r="M391" s="207" t="e">
        <f t="shared" si="90"/>
        <v>#VALUE!</v>
      </c>
      <c r="O391" s="260">
        <v>377</v>
      </c>
      <c r="P391" s="261" t="e">
        <f t="shared" si="95"/>
        <v>#VALUE!</v>
      </c>
      <c r="Q391" s="262" t="e">
        <f t="shared" si="83"/>
        <v>#VALUE!</v>
      </c>
      <c r="R391" s="260" t="e">
        <f t="shared" si="91"/>
        <v>#VALUE!</v>
      </c>
      <c r="S391" s="245" t="e">
        <f t="shared" si="92"/>
        <v>#VALUE!</v>
      </c>
      <c r="T391" s="263" t="e">
        <f t="shared" si="93"/>
        <v>#VALUE!</v>
      </c>
    </row>
    <row r="392" spans="1:20" ht="9.75" customHeight="1" x14ac:dyDescent="0.2">
      <c r="A392" s="259" t="e">
        <f t="shared" si="84"/>
        <v>#VALUE!</v>
      </c>
      <c r="B392" s="203" t="e">
        <f t="shared" si="94"/>
        <v>#VALUE!</v>
      </c>
      <c r="C392" s="203" t="e">
        <f t="shared" si="85"/>
        <v>#VALUE!</v>
      </c>
      <c r="D392" s="204" t="e">
        <f t="shared" si="82"/>
        <v>#VALUE!</v>
      </c>
      <c r="E392" s="204" t="e">
        <f t="shared" si="86"/>
        <v>#VALUE!</v>
      </c>
      <c r="F392" s="204" t="e">
        <f t="shared" si="87"/>
        <v>#VALUE!</v>
      </c>
      <c r="H392" s="205"/>
      <c r="K392" s="206" t="e">
        <f t="shared" si="88"/>
        <v>#VALUE!</v>
      </c>
      <c r="L392" s="206" t="e">
        <f t="shared" si="89"/>
        <v>#VALUE!</v>
      </c>
      <c r="M392" s="207" t="e">
        <f t="shared" si="90"/>
        <v>#VALUE!</v>
      </c>
      <c r="O392" s="260">
        <v>378</v>
      </c>
      <c r="P392" s="261" t="e">
        <f t="shared" si="95"/>
        <v>#VALUE!</v>
      </c>
      <c r="Q392" s="262" t="e">
        <f t="shared" si="83"/>
        <v>#VALUE!</v>
      </c>
      <c r="R392" s="260" t="e">
        <f t="shared" si="91"/>
        <v>#VALUE!</v>
      </c>
      <c r="S392" s="245" t="e">
        <f t="shared" si="92"/>
        <v>#VALUE!</v>
      </c>
      <c r="T392" s="263" t="e">
        <f t="shared" si="93"/>
        <v>#VALUE!</v>
      </c>
    </row>
    <row r="393" spans="1:20" ht="9.75" customHeight="1" x14ac:dyDescent="0.2">
      <c r="A393" s="259" t="e">
        <f t="shared" si="84"/>
        <v>#VALUE!</v>
      </c>
      <c r="B393" s="203" t="e">
        <f t="shared" si="94"/>
        <v>#VALUE!</v>
      </c>
      <c r="C393" s="203" t="e">
        <f t="shared" si="85"/>
        <v>#VALUE!</v>
      </c>
      <c r="D393" s="204" t="e">
        <f t="shared" si="82"/>
        <v>#VALUE!</v>
      </c>
      <c r="E393" s="204" t="e">
        <f t="shared" si="86"/>
        <v>#VALUE!</v>
      </c>
      <c r="F393" s="204" t="e">
        <f t="shared" si="87"/>
        <v>#VALUE!</v>
      </c>
      <c r="H393" s="205"/>
      <c r="K393" s="206" t="e">
        <f t="shared" si="88"/>
        <v>#VALUE!</v>
      </c>
      <c r="L393" s="206" t="e">
        <f t="shared" si="89"/>
        <v>#VALUE!</v>
      </c>
      <c r="M393" s="207" t="e">
        <f t="shared" si="90"/>
        <v>#VALUE!</v>
      </c>
      <c r="O393" s="260">
        <v>379</v>
      </c>
      <c r="P393" s="261" t="e">
        <f t="shared" si="95"/>
        <v>#VALUE!</v>
      </c>
      <c r="Q393" s="262" t="e">
        <f t="shared" si="83"/>
        <v>#VALUE!</v>
      </c>
      <c r="R393" s="260" t="e">
        <f t="shared" si="91"/>
        <v>#VALUE!</v>
      </c>
      <c r="S393" s="245" t="e">
        <f t="shared" si="92"/>
        <v>#VALUE!</v>
      </c>
      <c r="T393" s="263" t="e">
        <f t="shared" si="93"/>
        <v>#VALUE!</v>
      </c>
    </row>
    <row r="394" spans="1:20" ht="9.75" customHeight="1" x14ac:dyDescent="0.2">
      <c r="A394" s="259" t="e">
        <f t="shared" si="84"/>
        <v>#VALUE!</v>
      </c>
      <c r="B394" s="203" t="e">
        <f t="shared" si="94"/>
        <v>#VALUE!</v>
      </c>
      <c r="C394" s="203" t="e">
        <f t="shared" si="85"/>
        <v>#VALUE!</v>
      </c>
      <c r="D394" s="204" t="e">
        <f t="shared" si="82"/>
        <v>#VALUE!</v>
      </c>
      <c r="E394" s="204" t="e">
        <f t="shared" si="86"/>
        <v>#VALUE!</v>
      </c>
      <c r="F394" s="204" t="e">
        <f t="shared" si="87"/>
        <v>#VALUE!</v>
      </c>
      <c r="H394" s="205"/>
      <c r="K394" s="206" t="e">
        <f t="shared" si="88"/>
        <v>#VALUE!</v>
      </c>
      <c r="L394" s="206" t="e">
        <f t="shared" si="89"/>
        <v>#VALUE!</v>
      </c>
      <c r="M394" s="207" t="e">
        <f t="shared" si="90"/>
        <v>#VALUE!</v>
      </c>
      <c r="O394" s="260">
        <v>380</v>
      </c>
      <c r="P394" s="261" t="e">
        <f t="shared" si="95"/>
        <v>#VALUE!</v>
      </c>
      <c r="Q394" s="262" t="e">
        <f t="shared" si="83"/>
        <v>#VALUE!</v>
      </c>
      <c r="R394" s="260" t="e">
        <f t="shared" si="91"/>
        <v>#VALUE!</v>
      </c>
      <c r="S394" s="245" t="e">
        <f t="shared" si="92"/>
        <v>#VALUE!</v>
      </c>
      <c r="T394" s="263" t="e">
        <f t="shared" si="93"/>
        <v>#VALUE!</v>
      </c>
    </row>
    <row r="395" spans="1:20" ht="9.75" customHeight="1" x14ac:dyDescent="0.2">
      <c r="A395" s="259" t="e">
        <f t="shared" si="84"/>
        <v>#VALUE!</v>
      </c>
      <c r="B395" s="203" t="e">
        <f t="shared" si="94"/>
        <v>#VALUE!</v>
      </c>
      <c r="C395" s="203" t="e">
        <f t="shared" si="85"/>
        <v>#VALUE!</v>
      </c>
      <c r="D395" s="204" t="e">
        <f t="shared" si="82"/>
        <v>#VALUE!</v>
      </c>
      <c r="E395" s="204" t="e">
        <f t="shared" si="86"/>
        <v>#VALUE!</v>
      </c>
      <c r="F395" s="204" t="e">
        <f t="shared" si="87"/>
        <v>#VALUE!</v>
      </c>
      <c r="H395" s="205"/>
      <c r="K395" s="206" t="e">
        <f t="shared" si="88"/>
        <v>#VALUE!</v>
      </c>
      <c r="L395" s="206" t="e">
        <f t="shared" si="89"/>
        <v>#VALUE!</v>
      </c>
      <c r="M395" s="207" t="e">
        <f t="shared" si="90"/>
        <v>#VALUE!</v>
      </c>
      <c r="O395" s="260">
        <v>381</v>
      </c>
      <c r="P395" s="261" t="e">
        <f t="shared" si="95"/>
        <v>#VALUE!</v>
      </c>
      <c r="Q395" s="262" t="e">
        <f t="shared" si="83"/>
        <v>#VALUE!</v>
      </c>
      <c r="R395" s="260" t="e">
        <f t="shared" si="91"/>
        <v>#VALUE!</v>
      </c>
      <c r="S395" s="245" t="e">
        <f t="shared" si="92"/>
        <v>#VALUE!</v>
      </c>
      <c r="T395" s="263" t="e">
        <f t="shared" si="93"/>
        <v>#VALUE!</v>
      </c>
    </row>
    <row r="396" spans="1:20" ht="9.75" customHeight="1" x14ac:dyDescent="0.2">
      <c r="A396" s="259" t="e">
        <f t="shared" si="84"/>
        <v>#VALUE!</v>
      </c>
      <c r="B396" s="203" t="e">
        <f t="shared" si="94"/>
        <v>#VALUE!</v>
      </c>
      <c r="C396" s="203" t="e">
        <f t="shared" si="85"/>
        <v>#VALUE!</v>
      </c>
      <c r="D396" s="204" t="e">
        <f t="shared" si="82"/>
        <v>#VALUE!</v>
      </c>
      <c r="E396" s="204" t="e">
        <f t="shared" si="86"/>
        <v>#VALUE!</v>
      </c>
      <c r="F396" s="204" t="e">
        <f t="shared" si="87"/>
        <v>#VALUE!</v>
      </c>
      <c r="H396" s="205"/>
      <c r="K396" s="206" t="e">
        <f t="shared" si="88"/>
        <v>#VALUE!</v>
      </c>
      <c r="L396" s="206" t="e">
        <f t="shared" si="89"/>
        <v>#VALUE!</v>
      </c>
      <c r="M396" s="207" t="e">
        <f t="shared" si="90"/>
        <v>#VALUE!</v>
      </c>
      <c r="O396" s="260">
        <v>382</v>
      </c>
      <c r="P396" s="261" t="e">
        <f t="shared" si="95"/>
        <v>#VALUE!</v>
      </c>
      <c r="Q396" s="262" t="e">
        <f t="shared" si="83"/>
        <v>#VALUE!</v>
      </c>
      <c r="R396" s="260" t="e">
        <f t="shared" si="91"/>
        <v>#VALUE!</v>
      </c>
      <c r="S396" s="245" t="e">
        <f t="shared" si="92"/>
        <v>#VALUE!</v>
      </c>
      <c r="T396" s="263" t="e">
        <f t="shared" si="93"/>
        <v>#VALUE!</v>
      </c>
    </row>
    <row r="397" spans="1:20" ht="9.75" customHeight="1" x14ac:dyDescent="0.2">
      <c r="A397" s="259" t="e">
        <f t="shared" si="84"/>
        <v>#VALUE!</v>
      </c>
      <c r="B397" s="203" t="e">
        <f t="shared" si="94"/>
        <v>#VALUE!</v>
      </c>
      <c r="C397" s="203" t="e">
        <f t="shared" si="85"/>
        <v>#VALUE!</v>
      </c>
      <c r="D397" s="204" t="e">
        <f t="shared" si="82"/>
        <v>#VALUE!</v>
      </c>
      <c r="E397" s="204" t="e">
        <f t="shared" si="86"/>
        <v>#VALUE!</v>
      </c>
      <c r="F397" s="204" t="e">
        <f t="shared" si="87"/>
        <v>#VALUE!</v>
      </c>
      <c r="H397" s="205"/>
      <c r="K397" s="206" t="e">
        <f t="shared" si="88"/>
        <v>#VALUE!</v>
      </c>
      <c r="L397" s="206" t="e">
        <f t="shared" si="89"/>
        <v>#VALUE!</v>
      </c>
      <c r="M397" s="207" t="e">
        <f t="shared" si="90"/>
        <v>#VALUE!</v>
      </c>
      <c r="O397" s="260">
        <v>383</v>
      </c>
      <c r="P397" s="261" t="e">
        <f t="shared" si="95"/>
        <v>#VALUE!</v>
      </c>
      <c r="Q397" s="262" t="e">
        <f t="shared" si="83"/>
        <v>#VALUE!</v>
      </c>
      <c r="R397" s="260" t="e">
        <f t="shared" si="91"/>
        <v>#VALUE!</v>
      </c>
      <c r="S397" s="245" t="e">
        <f t="shared" si="92"/>
        <v>#VALUE!</v>
      </c>
      <c r="T397" s="263" t="e">
        <f t="shared" si="93"/>
        <v>#VALUE!</v>
      </c>
    </row>
    <row r="398" spans="1:20" ht="9.75" customHeight="1" x14ac:dyDescent="0.2">
      <c r="A398" s="259" t="e">
        <f t="shared" si="84"/>
        <v>#VALUE!</v>
      </c>
      <c r="B398" s="203" t="e">
        <f t="shared" si="94"/>
        <v>#VALUE!</v>
      </c>
      <c r="C398" s="203" t="e">
        <f t="shared" si="85"/>
        <v>#VALUE!</v>
      </c>
      <c r="D398" s="204" t="e">
        <f t="shared" si="82"/>
        <v>#VALUE!</v>
      </c>
      <c r="E398" s="204" t="e">
        <f t="shared" si="86"/>
        <v>#VALUE!</v>
      </c>
      <c r="F398" s="204" t="e">
        <f t="shared" si="87"/>
        <v>#VALUE!</v>
      </c>
      <c r="H398" s="205"/>
      <c r="K398" s="206" t="e">
        <f t="shared" si="88"/>
        <v>#VALUE!</v>
      </c>
      <c r="L398" s="206" t="e">
        <f t="shared" si="89"/>
        <v>#VALUE!</v>
      </c>
      <c r="M398" s="207" t="e">
        <f t="shared" si="90"/>
        <v>#VALUE!</v>
      </c>
      <c r="O398" s="260">
        <v>384</v>
      </c>
      <c r="P398" s="261" t="e">
        <f t="shared" si="95"/>
        <v>#VALUE!</v>
      </c>
      <c r="Q398" s="262" t="e">
        <f t="shared" si="83"/>
        <v>#VALUE!</v>
      </c>
      <c r="R398" s="260" t="e">
        <f t="shared" si="91"/>
        <v>#VALUE!</v>
      </c>
      <c r="S398" s="245" t="e">
        <f t="shared" si="92"/>
        <v>#VALUE!</v>
      </c>
      <c r="T398" s="263" t="e">
        <f t="shared" si="93"/>
        <v>#VALUE!</v>
      </c>
    </row>
    <row r="399" spans="1:20" ht="9.75" customHeight="1" x14ac:dyDescent="0.2">
      <c r="A399" s="259" t="e">
        <f t="shared" si="84"/>
        <v>#VALUE!</v>
      </c>
      <c r="B399" s="203" t="e">
        <f t="shared" si="94"/>
        <v>#VALUE!</v>
      </c>
      <c r="C399" s="203" t="e">
        <f t="shared" si="85"/>
        <v>#VALUE!</v>
      </c>
      <c r="D399" s="204" t="e">
        <f t="shared" ref="D399:D462" si="96">B399*$C$9/12</f>
        <v>#VALUE!</v>
      </c>
      <c r="E399" s="204" t="e">
        <f t="shared" si="86"/>
        <v>#VALUE!</v>
      </c>
      <c r="F399" s="204" t="e">
        <f t="shared" si="87"/>
        <v>#VALUE!</v>
      </c>
      <c r="H399" s="205"/>
      <c r="K399" s="206" t="e">
        <f t="shared" si="88"/>
        <v>#VALUE!</v>
      </c>
      <c r="L399" s="206" t="e">
        <f t="shared" si="89"/>
        <v>#VALUE!</v>
      </c>
      <c r="M399" s="207" t="e">
        <f t="shared" si="90"/>
        <v>#VALUE!</v>
      </c>
      <c r="O399" s="260">
        <v>385</v>
      </c>
      <c r="P399" s="261" t="e">
        <f t="shared" si="95"/>
        <v>#VALUE!</v>
      </c>
      <c r="Q399" s="262" t="e">
        <f t="shared" ref="Q399:Q462" si="97">YEAR(P399)</f>
        <v>#VALUE!</v>
      </c>
      <c r="R399" s="260" t="e">
        <f t="shared" si="91"/>
        <v>#VALUE!</v>
      </c>
      <c r="S399" s="245" t="e">
        <f t="shared" si="92"/>
        <v>#VALUE!</v>
      </c>
      <c r="T399" s="263" t="e">
        <f t="shared" si="93"/>
        <v>#VALUE!</v>
      </c>
    </row>
    <row r="400" spans="1:20" ht="9.75" customHeight="1" x14ac:dyDescent="0.2">
      <c r="A400" s="259" t="e">
        <f t="shared" ref="A400:A463" si="98">IF(P400&gt;$F$8,"-",P400)</f>
        <v>#VALUE!</v>
      </c>
      <c r="B400" s="203" t="e">
        <f t="shared" si="94"/>
        <v>#VALUE!</v>
      </c>
      <c r="C400" s="203" t="e">
        <f t="shared" ref="C400:C463" si="99">M400</f>
        <v>#VALUE!</v>
      </c>
      <c r="D400" s="204" t="e">
        <f t="shared" si="96"/>
        <v>#VALUE!</v>
      </c>
      <c r="E400" s="204" t="e">
        <f t="shared" ref="E400:E463" si="100">SUM(C400:D400)</f>
        <v>#VALUE!</v>
      </c>
      <c r="F400" s="204" t="e">
        <f t="shared" ref="F400:F463" si="101">B400-C400</f>
        <v>#VALUE!</v>
      </c>
      <c r="H400" s="205"/>
      <c r="K400" s="206" t="e">
        <f t="shared" ref="K400:K463" si="102">IF(OR(P400&lt;$F$9,P400&gt;$F$8),0,$C$7/$R$14)</f>
        <v>#VALUE!</v>
      </c>
      <c r="L400" s="206" t="e">
        <f t="shared" ref="L400:L463" si="103">IF(OR(P400&lt;$F$9,P400&gt;$F$8),0,PMT($C$9/12,$R$14,$C$7)*-1-D400)</f>
        <v>#VALUE!</v>
      </c>
      <c r="M400" s="207" t="e">
        <f t="shared" ref="M400:M463" si="104">IF($C$11=$L$9,H400,IF($C$11=$L$7,K400,IF($C$11=$L$8,L400,0)))</f>
        <v>#VALUE!</v>
      </c>
      <c r="O400" s="260">
        <v>386</v>
      </c>
      <c r="P400" s="261" t="e">
        <f t="shared" si="95"/>
        <v>#VALUE!</v>
      </c>
      <c r="Q400" s="262" t="e">
        <f t="shared" si="97"/>
        <v>#VALUE!</v>
      </c>
      <c r="R400" s="260" t="e">
        <f t="shared" ref="R400:R463" si="105">IF(OR(P400&lt;$F$9,P400&gt;$F$8),0,1)</f>
        <v>#VALUE!</v>
      </c>
      <c r="S400" s="245" t="e">
        <f t="shared" ref="S400:S463" si="106">CONCATENATE(YEAR(P400),MONTH(P400))</f>
        <v>#VALUE!</v>
      </c>
      <c r="T400" s="263" t="e">
        <f t="shared" ref="T400:T463" si="107">F400</f>
        <v>#VALUE!</v>
      </c>
    </row>
    <row r="401" spans="1:20" ht="9.75" customHeight="1" x14ac:dyDescent="0.2">
      <c r="A401" s="259" t="e">
        <f t="shared" si="98"/>
        <v>#VALUE!</v>
      </c>
      <c r="B401" s="203" t="e">
        <f t="shared" ref="B401:B464" si="108">F400</f>
        <v>#VALUE!</v>
      </c>
      <c r="C401" s="203" t="e">
        <f t="shared" si="99"/>
        <v>#VALUE!</v>
      </c>
      <c r="D401" s="204" t="e">
        <f t="shared" si="96"/>
        <v>#VALUE!</v>
      </c>
      <c r="E401" s="204" t="e">
        <f t="shared" si="100"/>
        <v>#VALUE!</v>
      </c>
      <c r="F401" s="204" t="e">
        <f t="shared" si="101"/>
        <v>#VALUE!</v>
      </c>
      <c r="H401" s="205"/>
      <c r="K401" s="206" t="e">
        <f t="shared" si="102"/>
        <v>#VALUE!</v>
      </c>
      <c r="L401" s="206" t="e">
        <f t="shared" si="103"/>
        <v>#VALUE!</v>
      </c>
      <c r="M401" s="207" t="e">
        <f t="shared" si="104"/>
        <v>#VALUE!</v>
      </c>
      <c r="O401" s="260">
        <v>387</v>
      </c>
      <c r="P401" s="261" t="e">
        <f t="shared" si="95"/>
        <v>#VALUE!</v>
      </c>
      <c r="Q401" s="262" t="e">
        <f t="shared" si="97"/>
        <v>#VALUE!</v>
      </c>
      <c r="R401" s="260" t="e">
        <f t="shared" si="105"/>
        <v>#VALUE!</v>
      </c>
      <c r="S401" s="245" t="e">
        <f t="shared" si="106"/>
        <v>#VALUE!</v>
      </c>
      <c r="T401" s="263" t="e">
        <f t="shared" si="107"/>
        <v>#VALUE!</v>
      </c>
    </row>
    <row r="402" spans="1:20" ht="9.75" customHeight="1" x14ac:dyDescent="0.2">
      <c r="A402" s="259" t="e">
        <f t="shared" si="98"/>
        <v>#VALUE!</v>
      </c>
      <c r="B402" s="203" t="e">
        <f t="shared" si="108"/>
        <v>#VALUE!</v>
      </c>
      <c r="C402" s="203" t="e">
        <f t="shared" si="99"/>
        <v>#VALUE!</v>
      </c>
      <c r="D402" s="204" t="e">
        <f t="shared" si="96"/>
        <v>#VALUE!</v>
      </c>
      <c r="E402" s="204" t="e">
        <f t="shared" si="100"/>
        <v>#VALUE!</v>
      </c>
      <c r="F402" s="204" t="e">
        <f t="shared" si="101"/>
        <v>#VALUE!</v>
      </c>
      <c r="H402" s="205"/>
      <c r="K402" s="206" t="e">
        <f t="shared" si="102"/>
        <v>#VALUE!</v>
      </c>
      <c r="L402" s="206" t="e">
        <f t="shared" si="103"/>
        <v>#VALUE!</v>
      </c>
      <c r="M402" s="207" t="e">
        <f t="shared" si="104"/>
        <v>#VALUE!</v>
      </c>
      <c r="O402" s="260">
        <v>388</v>
      </c>
      <c r="P402" s="261" t="e">
        <f t="shared" si="95"/>
        <v>#VALUE!</v>
      </c>
      <c r="Q402" s="262" t="e">
        <f t="shared" si="97"/>
        <v>#VALUE!</v>
      </c>
      <c r="R402" s="260" t="e">
        <f t="shared" si="105"/>
        <v>#VALUE!</v>
      </c>
      <c r="S402" s="245" t="e">
        <f t="shared" si="106"/>
        <v>#VALUE!</v>
      </c>
      <c r="T402" s="263" t="e">
        <f t="shared" si="107"/>
        <v>#VALUE!</v>
      </c>
    </row>
    <row r="403" spans="1:20" ht="9.75" customHeight="1" x14ac:dyDescent="0.2">
      <c r="A403" s="259" t="e">
        <f t="shared" si="98"/>
        <v>#VALUE!</v>
      </c>
      <c r="B403" s="203" t="e">
        <f t="shared" si="108"/>
        <v>#VALUE!</v>
      </c>
      <c r="C403" s="203" t="e">
        <f t="shared" si="99"/>
        <v>#VALUE!</v>
      </c>
      <c r="D403" s="204" t="e">
        <f t="shared" si="96"/>
        <v>#VALUE!</v>
      </c>
      <c r="E403" s="204" t="e">
        <f t="shared" si="100"/>
        <v>#VALUE!</v>
      </c>
      <c r="F403" s="204" t="e">
        <f t="shared" si="101"/>
        <v>#VALUE!</v>
      </c>
      <c r="H403" s="205"/>
      <c r="K403" s="206" t="e">
        <f t="shared" si="102"/>
        <v>#VALUE!</v>
      </c>
      <c r="L403" s="206" t="e">
        <f t="shared" si="103"/>
        <v>#VALUE!</v>
      </c>
      <c r="M403" s="207" t="e">
        <f t="shared" si="104"/>
        <v>#VALUE!</v>
      </c>
      <c r="O403" s="260">
        <v>389</v>
      </c>
      <c r="P403" s="261" t="e">
        <f t="shared" si="95"/>
        <v>#VALUE!</v>
      </c>
      <c r="Q403" s="262" t="e">
        <f t="shared" si="97"/>
        <v>#VALUE!</v>
      </c>
      <c r="R403" s="260" t="e">
        <f t="shared" si="105"/>
        <v>#VALUE!</v>
      </c>
      <c r="S403" s="245" t="e">
        <f t="shared" si="106"/>
        <v>#VALUE!</v>
      </c>
      <c r="T403" s="263" t="e">
        <f t="shared" si="107"/>
        <v>#VALUE!</v>
      </c>
    </row>
    <row r="404" spans="1:20" ht="9.75" customHeight="1" x14ac:dyDescent="0.2">
      <c r="A404" s="259" t="e">
        <f t="shared" si="98"/>
        <v>#VALUE!</v>
      </c>
      <c r="B404" s="203" t="e">
        <f t="shared" si="108"/>
        <v>#VALUE!</v>
      </c>
      <c r="C404" s="203" t="e">
        <f t="shared" si="99"/>
        <v>#VALUE!</v>
      </c>
      <c r="D404" s="204" t="e">
        <f t="shared" si="96"/>
        <v>#VALUE!</v>
      </c>
      <c r="E404" s="204" t="e">
        <f t="shared" si="100"/>
        <v>#VALUE!</v>
      </c>
      <c r="F404" s="204" t="e">
        <f t="shared" si="101"/>
        <v>#VALUE!</v>
      </c>
      <c r="H404" s="205"/>
      <c r="K404" s="206" t="e">
        <f t="shared" si="102"/>
        <v>#VALUE!</v>
      </c>
      <c r="L404" s="206" t="e">
        <f t="shared" si="103"/>
        <v>#VALUE!</v>
      </c>
      <c r="M404" s="207" t="e">
        <f t="shared" si="104"/>
        <v>#VALUE!</v>
      </c>
      <c r="O404" s="260">
        <v>390</v>
      </c>
      <c r="P404" s="261" t="e">
        <f t="shared" si="95"/>
        <v>#VALUE!</v>
      </c>
      <c r="Q404" s="262" t="e">
        <f t="shared" si="97"/>
        <v>#VALUE!</v>
      </c>
      <c r="R404" s="260" t="e">
        <f t="shared" si="105"/>
        <v>#VALUE!</v>
      </c>
      <c r="S404" s="245" t="e">
        <f t="shared" si="106"/>
        <v>#VALUE!</v>
      </c>
      <c r="T404" s="263" t="e">
        <f t="shared" si="107"/>
        <v>#VALUE!</v>
      </c>
    </row>
    <row r="405" spans="1:20" ht="9.75" customHeight="1" x14ac:dyDescent="0.2">
      <c r="A405" s="259" t="e">
        <f t="shared" si="98"/>
        <v>#VALUE!</v>
      </c>
      <c r="B405" s="203" t="e">
        <f t="shared" si="108"/>
        <v>#VALUE!</v>
      </c>
      <c r="C405" s="203" t="e">
        <f t="shared" si="99"/>
        <v>#VALUE!</v>
      </c>
      <c r="D405" s="204" t="e">
        <f t="shared" si="96"/>
        <v>#VALUE!</v>
      </c>
      <c r="E405" s="204" t="e">
        <f t="shared" si="100"/>
        <v>#VALUE!</v>
      </c>
      <c r="F405" s="204" t="e">
        <f t="shared" si="101"/>
        <v>#VALUE!</v>
      </c>
      <c r="H405" s="205"/>
      <c r="K405" s="206" t="e">
        <f t="shared" si="102"/>
        <v>#VALUE!</v>
      </c>
      <c r="L405" s="206" t="e">
        <f t="shared" si="103"/>
        <v>#VALUE!</v>
      </c>
      <c r="M405" s="207" t="e">
        <f t="shared" si="104"/>
        <v>#VALUE!</v>
      </c>
      <c r="O405" s="260">
        <v>391</v>
      </c>
      <c r="P405" s="261" t="e">
        <f t="shared" si="95"/>
        <v>#VALUE!</v>
      </c>
      <c r="Q405" s="262" t="e">
        <f t="shared" si="97"/>
        <v>#VALUE!</v>
      </c>
      <c r="R405" s="260" t="e">
        <f t="shared" si="105"/>
        <v>#VALUE!</v>
      </c>
      <c r="S405" s="245" t="e">
        <f t="shared" si="106"/>
        <v>#VALUE!</v>
      </c>
      <c r="T405" s="263" t="e">
        <f t="shared" si="107"/>
        <v>#VALUE!</v>
      </c>
    </row>
    <row r="406" spans="1:20" ht="9.75" customHeight="1" x14ac:dyDescent="0.2">
      <c r="A406" s="259" t="e">
        <f t="shared" si="98"/>
        <v>#VALUE!</v>
      </c>
      <c r="B406" s="203" t="e">
        <f t="shared" si="108"/>
        <v>#VALUE!</v>
      </c>
      <c r="C406" s="203" t="e">
        <f t="shared" si="99"/>
        <v>#VALUE!</v>
      </c>
      <c r="D406" s="204" t="e">
        <f t="shared" si="96"/>
        <v>#VALUE!</v>
      </c>
      <c r="E406" s="204" t="e">
        <f t="shared" si="100"/>
        <v>#VALUE!</v>
      </c>
      <c r="F406" s="204" t="e">
        <f t="shared" si="101"/>
        <v>#VALUE!</v>
      </c>
      <c r="H406" s="205"/>
      <c r="K406" s="206" t="e">
        <f t="shared" si="102"/>
        <v>#VALUE!</v>
      </c>
      <c r="L406" s="206" t="e">
        <f t="shared" si="103"/>
        <v>#VALUE!</v>
      </c>
      <c r="M406" s="207" t="e">
        <f t="shared" si="104"/>
        <v>#VALUE!</v>
      </c>
      <c r="O406" s="260">
        <v>392</v>
      </c>
      <c r="P406" s="261" t="e">
        <f t="shared" si="95"/>
        <v>#VALUE!</v>
      </c>
      <c r="Q406" s="262" t="e">
        <f t="shared" si="97"/>
        <v>#VALUE!</v>
      </c>
      <c r="R406" s="260" t="e">
        <f t="shared" si="105"/>
        <v>#VALUE!</v>
      </c>
      <c r="S406" s="245" t="e">
        <f t="shared" si="106"/>
        <v>#VALUE!</v>
      </c>
      <c r="T406" s="263" t="e">
        <f t="shared" si="107"/>
        <v>#VALUE!</v>
      </c>
    </row>
    <row r="407" spans="1:20" ht="9.75" customHeight="1" x14ac:dyDescent="0.2">
      <c r="A407" s="259" t="e">
        <f t="shared" si="98"/>
        <v>#VALUE!</v>
      </c>
      <c r="B407" s="203" t="e">
        <f t="shared" si="108"/>
        <v>#VALUE!</v>
      </c>
      <c r="C407" s="203" t="e">
        <f t="shared" si="99"/>
        <v>#VALUE!</v>
      </c>
      <c r="D407" s="204" t="e">
        <f t="shared" si="96"/>
        <v>#VALUE!</v>
      </c>
      <c r="E407" s="204" t="e">
        <f t="shared" si="100"/>
        <v>#VALUE!</v>
      </c>
      <c r="F407" s="204" t="e">
        <f t="shared" si="101"/>
        <v>#VALUE!</v>
      </c>
      <c r="H407" s="205"/>
      <c r="K407" s="206" t="e">
        <f t="shared" si="102"/>
        <v>#VALUE!</v>
      </c>
      <c r="L407" s="206" t="e">
        <f t="shared" si="103"/>
        <v>#VALUE!</v>
      </c>
      <c r="M407" s="207" t="e">
        <f t="shared" si="104"/>
        <v>#VALUE!</v>
      </c>
      <c r="O407" s="260">
        <v>393</v>
      </c>
      <c r="P407" s="261" t="e">
        <f t="shared" si="95"/>
        <v>#VALUE!</v>
      </c>
      <c r="Q407" s="262" t="e">
        <f t="shared" si="97"/>
        <v>#VALUE!</v>
      </c>
      <c r="R407" s="260" t="e">
        <f t="shared" si="105"/>
        <v>#VALUE!</v>
      </c>
      <c r="S407" s="245" t="e">
        <f t="shared" si="106"/>
        <v>#VALUE!</v>
      </c>
      <c r="T407" s="263" t="e">
        <f t="shared" si="107"/>
        <v>#VALUE!</v>
      </c>
    </row>
    <row r="408" spans="1:20" ht="9.75" customHeight="1" x14ac:dyDescent="0.2">
      <c r="A408" s="259" t="e">
        <f t="shared" si="98"/>
        <v>#VALUE!</v>
      </c>
      <c r="B408" s="203" t="e">
        <f t="shared" si="108"/>
        <v>#VALUE!</v>
      </c>
      <c r="C408" s="203" t="e">
        <f t="shared" si="99"/>
        <v>#VALUE!</v>
      </c>
      <c r="D408" s="204" t="e">
        <f t="shared" si="96"/>
        <v>#VALUE!</v>
      </c>
      <c r="E408" s="204" t="e">
        <f t="shared" si="100"/>
        <v>#VALUE!</v>
      </c>
      <c r="F408" s="204" t="e">
        <f t="shared" si="101"/>
        <v>#VALUE!</v>
      </c>
      <c r="H408" s="205"/>
      <c r="K408" s="206" t="e">
        <f t="shared" si="102"/>
        <v>#VALUE!</v>
      </c>
      <c r="L408" s="206" t="e">
        <f t="shared" si="103"/>
        <v>#VALUE!</v>
      </c>
      <c r="M408" s="207" t="e">
        <f t="shared" si="104"/>
        <v>#VALUE!</v>
      </c>
      <c r="O408" s="260">
        <v>394</v>
      </c>
      <c r="P408" s="261" t="e">
        <f t="shared" si="95"/>
        <v>#VALUE!</v>
      </c>
      <c r="Q408" s="262" t="e">
        <f t="shared" si="97"/>
        <v>#VALUE!</v>
      </c>
      <c r="R408" s="260" t="e">
        <f t="shared" si="105"/>
        <v>#VALUE!</v>
      </c>
      <c r="S408" s="245" t="e">
        <f t="shared" si="106"/>
        <v>#VALUE!</v>
      </c>
      <c r="T408" s="263" t="e">
        <f t="shared" si="107"/>
        <v>#VALUE!</v>
      </c>
    </row>
    <row r="409" spans="1:20" ht="9.75" customHeight="1" x14ac:dyDescent="0.2">
      <c r="A409" s="259" t="e">
        <f t="shared" si="98"/>
        <v>#VALUE!</v>
      </c>
      <c r="B409" s="203" t="e">
        <f t="shared" si="108"/>
        <v>#VALUE!</v>
      </c>
      <c r="C409" s="203" t="e">
        <f t="shared" si="99"/>
        <v>#VALUE!</v>
      </c>
      <c r="D409" s="204" t="e">
        <f t="shared" si="96"/>
        <v>#VALUE!</v>
      </c>
      <c r="E409" s="204" t="e">
        <f t="shared" si="100"/>
        <v>#VALUE!</v>
      </c>
      <c r="F409" s="204" t="e">
        <f t="shared" si="101"/>
        <v>#VALUE!</v>
      </c>
      <c r="H409" s="205"/>
      <c r="K409" s="206" t="e">
        <f t="shared" si="102"/>
        <v>#VALUE!</v>
      </c>
      <c r="L409" s="206" t="e">
        <f t="shared" si="103"/>
        <v>#VALUE!</v>
      </c>
      <c r="M409" s="207" t="e">
        <f t="shared" si="104"/>
        <v>#VALUE!</v>
      </c>
      <c r="O409" s="260">
        <v>395</v>
      </c>
      <c r="P409" s="261" t="e">
        <f t="shared" si="95"/>
        <v>#VALUE!</v>
      </c>
      <c r="Q409" s="262" t="e">
        <f t="shared" si="97"/>
        <v>#VALUE!</v>
      </c>
      <c r="R409" s="260" t="e">
        <f t="shared" si="105"/>
        <v>#VALUE!</v>
      </c>
      <c r="S409" s="245" t="e">
        <f t="shared" si="106"/>
        <v>#VALUE!</v>
      </c>
      <c r="T409" s="263" t="e">
        <f t="shared" si="107"/>
        <v>#VALUE!</v>
      </c>
    </row>
    <row r="410" spans="1:20" ht="9.75" customHeight="1" x14ac:dyDescent="0.2">
      <c r="A410" s="259" t="e">
        <f t="shared" si="98"/>
        <v>#VALUE!</v>
      </c>
      <c r="B410" s="203" t="e">
        <f t="shared" si="108"/>
        <v>#VALUE!</v>
      </c>
      <c r="C410" s="203" t="e">
        <f t="shared" si="99"/>
        <v>#VALUE!</v>
      </c>
      <c r="D410" s="204" t="e">
        <f t="shared" si="96"/>
        <v>#VALUE!</v>
      </c>
      <c r="E410" s="204" t="e">
        <f t="shared" si="100"/>
        <v>#VALUE!</v>
      </c>
      <c r="F410" s="204" t="e">
        <f t="shared" si="101"/>
        <v>#VALUE!</v>
      </c>
      <c r="H410" s="205"/>
      <c r="K410" s="206" t="e">
        <f t="shared" si="102"/>
        <v>#VALUE!</v>
      </c>
      <c r="L410" s="206" t="e">
        <f t="shared" si="103"/>
        <v>#VALUE!</v>
      </c>
      <c r="M410" s="207" t="e">
        <f t="shared" si="104"/>
        <v>#VALUE!</v>
      </c>
      <c r="O410" s="260">
        <v>396</v>
      </c>
      <c r="P410" s="261" t="e">
        <f t="shared" si="95"/>
        <v>#VALUE!</v>
      </c>
      <c r="Q410" s="262" t="e">
        <f t="shared" si="97"/>
        <v>#VALUE!</v>
      </c>
      <c r="R410" s="260" t="e">
        <f t="shared" si="105"/>
        <v>#VALUE!</v>
      </c>
      <c r="S410" s="245" t="e">
        <f t="shared" si="106"/>
        <v>#VALUE!</v>
      </c>
      <c r="T410" s="263" t="e">
        <f t="shared" si="107"/>
        <v>#VALUE!</v>
      </c>
    </row>
    <row r="411" spans="1:20" ht="9.75" customHeight="1" x14ac:dyDescent="0.2">
      <c r="A411" s="259" t="e">
        <f t="shared" si="98"/>
        <v>#VALUE!</v>
      </c>
      <c r="B411" s="203" t="e">
        <f t="shared" si="108"/>
        <v>#VALUE!</v>
      </c>
      <c r="C411" s="203" t="e">
        <f t="shared" si="99"/>
        <v>#VALUE!</v>
      </c>
      <c r="D411" s="204" t="e">
        <f t="shared" si="96"/>
        <v>#VALUE!</v>
      </c>
      <c r="E411" s="204" t="e">
        <f t="shared" si="100"/>
        <v>#VALUE!</v>
      </c>
      <c r="F411" s="204" t="e">
        <f t="shared" si="101"/>
        <v>#VALUE!</v>
      </c>
      <c r="H411" s="205"/>
      <c r="K411" s="206" t="e">
        <f t="shared" si="102"/>
        <v>#VALUE!</v>
      </c>
      <c r="L411" s="206" t="e">
        <f t="shared" si="103"/>
        <v>#VALUE!</v>
      </c>
      <c r="M411" s="207" t="e">
        <f t="shared" si="104"/>
        <v>#VALUE!</v>
      </c>
      <c r="O411" s="260">
        <v>397</v>
      </c>
      <c r="P411" s="261" t="e">
        <f t="shared" si="95"/>
        <v>#VALUE!</v>
      </c>
      <c r="Q411" s="262" t="e">
        <f t="shared" si="97"/>
        <v>#VALUE!</v>
      </c>
      <c r="R411" s="260" t="e">
        <f t="shared" si="105"/>
        <v>#VALUE!</v>
      </c>
      <c r="S411" s="245" t="e">
        <f t="shared" si="106"/>
        <v>#VALUE!</v>
      </c>
      <c r="T411" s="263" t="e">
        <f t="shared" si="107"/>
        <v>#VALUE!</v>
      </c>
    </row>
    <row r="412" spans="1:20" ht="9.75" customHeight="1" x14ac:dyDescent="0.2">
      <c r="A412" s="259" t="e">
        <f t="shared" si="98"/>
        <v>#VALUE!</v>
      </c>
      <c r="B412" s="203" t="e">
        <f t="shared" si="108"/>
        <v>#VALUE!</v>
      </c>
      <c r="C412" s="203" t="e">
        <f t="shared" si="99"/>
        <v>#VALUE!</v>
      </c>
      <c r="D412" s="204" t="e">
        <f t="shared" si="96"/>
        <v>#VALUE!</v>
      </c>
      <c r="E412" s="204" t="e">
        <f t="shared" si="100"/>
        <v>#VALUE!</v>
      </c>
      <c r="F412" s="204" t="e">
        <f t="shared" si="101"/>
        <v>#VALUE!</v>
      </c>
      <c r="H412" s="205"/>
      <c r="K412" s="206" t="e">
        <f t="shared" si="102"/>
        <v>#VALUE!</v>
      </c>
      <c r="L412" s="206" t="e">
        <f t="shared" si="103"/>
        <v>#VALUE!</v>
      </c>
      <c r="M412" s="207" t="e">
        <f t="shared" si="104"/>
        <v>#VALUE!</v>
      </c>
      <c r="O412" s="260">
        <v>398</v>
      </c>
      <c r="P412" s="261" t="e">
        <f t="shared" si="95"/>
        <v>#VALUE!</v>
      </c>
      <c r="Q412" s="262" t="e">
        <f t="shared" si="97"/>
        <v>#VALUE!</v>
      </c>
      <c r="R412" s="260" t="e">
        <f t="shared" si="105"/>
        <v>#VALUE!</v>
      </c>
      <c r="S412" s="245" t="e">
        <f t="shared" si="106"/>
        <v>#VALUE!</v>
      </c>
      <c r="T412" s="263" t="e">
        <f t="shared" si="107"/>
        <v>#VALUE!</v>
      </c>
    </row>
    <row r="413" spans="1:20" ht="9.75" customHeight="1" x14ac:dyDescent="0.2">
      <c r="A413" s="259" t="e">
        <f t="shared" si="98"/>
        <v>#VALUE!</v>
      </c>
      <c r="B413" s="203" t="e">
        <f t="shared" si="108"/>
        <v>#VALUE!</v>
      </c>
      <c r="C413" s="203" t="e">
        <f t="shared" si="99"/>
        <v>#VALUE!</v>
      </c>
      <c r="D413" s="204" t="e">
        <f t="shared" si="96"/>
        <v>#VALUE!</v>
      </c>
      <c r="E413" s="204" t="e">
        <f t="shared" si="100"/>
        <v>#VALUE!</v>
      </c>
      <c r="F413" s="204" t="e">
        <f t="shared" si="101"/>
        <v>#VALUE!</v>
      </c>
      <c r="H413" s="205"/>
      <c r="K413" s="206" t="e">
        <f t="shared" si="102"/>
        <v>#VALUE!</v>
      </c>
      <c r="L413" s="206" t="e">
        <f t="shared" si="103"/>
        <v>#VALUE!</v>
      </c>
      <c r="M413" s="207" t="e">
        <f t="shared" si="104"/>
        <v>#VALUE!</v>
      </c>
      <c r="O413" s="260">
        <v>399</v>
      </c>
      <c r="P413" s="261" t="e">
        <f t="shared" si="95"/>
        <v>#VALUE!</v>
      </c>
      <c r="Q413" s="262" t="e">
        <f t="shared" si="97"/>
        <v>#VALUE!</v>
      </c>
      <c r="R413" s="260" t="e">
        <f t="shared" si="105"/>
        <v>#VALUE!</v>
      </c>
      <c r="S413" s="245" t="e">
        <f t="shared" si="106"/>
        <v>#VALUE!</v>
      </c>
      <c r="T413" s="263" t="e">
        <f t="shared" si="107"/>
        <v>#VALUE!</v>
      </c>
    </row>
    <row r="414" spans="1:20" ht="9.75" customHeight="1" x14ac:dyDescent="0.2">
      <c r="A414" s="259" t="e">
        <f t="shared" si="98"/>
        <v>#VALUE!</v>
      </c>
      <c r="B414" s="203" t="e">
        <f t="shared" si="108"/>
        <v>#VALUE!</v>
      </c>
      <c r="C414" s="203" t="e">
        <f t="shared" si="99"/>
        <v>#VALUE!</v>
      </c>
      <c r="D414" s="204" t="e">
        <f t="shared" si="96"/>
        <v>#VALUE!</v>
      </c>
      <c r="E414" s="204" t="e">
        <f t="shared" si="100"/>
        <v>#VALUE!</v>
      </c>
      <c r="F414" s="204" t="e">
        <f t="shared" si="101"/>
        <v>#VALUE!</v>
      </c>
      <c r="H414" s="205"/>
      <c r="K414" s="206" t="e">
        <f t="shared" si="102"/>
        <v>#VALUE!</v>
      </c>
      <c r="L414" s="206" t="e">
        <f t="shared" si="103"/>
        <v>#VALUE!</v>
      </c>
      <c r="M414" s="207" t="e">
        <f t="shared" si="104"/>
        <v>#VALUE!</v>
      </c>
      <c r="O414" s="260">
        <v>400</v>
      </c>
      <c r="P414" s="261" t="e">
        <f t="shared" si="95"/>
        <v>#VALUE!</v>
      </c>
      <c r="Q414" s="262" t="e">
        <f t="shared" si="97"/>
        <v>#VALUE!</v>
      </c>
      <c r="R414" s="260" t="e">
        <f t="shared" si="105"/>
        <v>#VALUE!</v>
      </c>
      <c r="S414" s="245" t="e">
        <f t="shared" si="106"/>
        <v>#VALUE!</v>
      </c>
      <c r="T414" s="263" t="e">
        <f t="shared" si="107"/>
        <v>#VALUE!</v>
      </c>
    </row>
    <row r="415" spans="1:20" ht="9.75" customHeight="1" x14ac:dyDescent="0.2">
      <c r="A415" s="259" t="e">
        <f t="shared" si="98"/>
        <v>#VALUE!</v>
      </c>
      <c r="B415" s="203" t="e">
        <f t="shared" si="108"/>
        <v>#VALUE!</v>
      </c>
      <c r="C415" s="203" t="e">
        <f t="shared" si="99"/>
        <v>#VALUE!</v>
      </c>
      <c r="D415" s="204" t="e">
        <f t="shared" si="96"/>
        <v>#VALUE!</v>
      </c>
      <c r="E415" s="204" t="e">
        <f t="shared" si="100"/>
        <v>#VALUE!</v>
      </c>
      <c r="F415" s="204" t="e">
        <f t="shared" si="101"/>
        <v>#VALUE!</v>
      </c>
      <c r="H415" s="205"/>
      <c r="K415" s="206" t="e">
        <f t="shared" si="102"/>
        <v>#VALUE!</v>
      </c>
      <c r="L415" s="206" t="e">
        <f t="shared" si="103"/>
        <v>#VALUE!</v>
      </c>
      <c r="M415" s="207" t="e">
        <f t="shared" si="104"/>
        <v>#VALUE!</v>
      </c>
      <c r="O415" s="260">
        <v>401</v>
      </c>
      <c r="P415" s="261" t="e">
        <f t="shared" ref="P415:P478" si="109">DATE(YEAR(P414+30),MONTH(P414+30),15)</f>
        <v>#VALUE!</v>
      </c>
      <c r="Q415" s="262" t="e">
        <f t="shared" si="97"/>
        <v>#VALUE!</v>
      </c>
      <c r="R415" s="260" t="e">
        <f t="shared" si="105"/>
        <v>#VALUE!</v>
      </c>
      <c r="S415" s="245" t="e">
        <f t="shared" si="106"/>
        <v>#VALUE!</v>
      </c>
      <c r="T415" s="263" t="e">
        <f t="shared" si="107"/>
        <v>#VALUE!</v>
      </c>
    </row>
    <row r="416" spans="1:20" ht="9.75" customHeight="1" x14ac:dyDescent="0.2">
      <c r="A416" s="259" t="e">
        <f t="shared" si="98"/>
        <v>#VALUE!</v>
      </c>
      <c r="B416" s="203" t="e">
        <f t="shared" si="108"/>
        <v>#VALUE!</v>
      </c>
      <c r="C416" s="203" t="e">
        <f t="shared" si="99"/>
        <v>#VALUE!</v>
      </c>
      <c r="D416" s="204" t="e">
        <f t="shared" si="96"/>
        <v>#VALUE!</v>
      </c>
      <c r="E416" s="204" t="e">
        <f t="shared" si="100"/>
        <v>#VALUE!</v>
      </c>
      <c r="F416" s="204" t="e">
        <f t="shared" si="101"/>
        <v>#VALUE!</v>
      </c>
      <c r="H416" s="205"/>
      <c r="K416" s="206" t="e">
        <f t="shared" si="102"/>
        <v>#VALUE!</v>
      </c>
      <c r="L416" s="206" t="e">
        <f t="shared" si="103"/>
        <v>#VALUE!</v>
      </c>
      <c r="M416" s="207" t="e">
        <f t="shared" si="104"/>
        <v>#VALUE!</v>
      </c>
      <c r="O416" s="260">
        <v>402</v>
      </c>
      <c r="P416" s="261" t="e">
        <f t="shared" si="109"/>
        <v>#VALUE!</v>
      </c>
      <c r="Q416" s="262" t="e">
        <f t="shared" si="97"/>
        <v>#VALUE!</v>
      </c>
      <c r="R416" s="260" t="e">
        <f t="shared" si="105"/>
        <v>#VALUE!</v>
      </c>
      <c r="S416" s="245" t="e">
        <f t="shared" si="106"/>
        <v>#VALUE!</v>
      </c>
      <c r="T416" s="263" t="e">
        <f t="shared" si="107"/>
        <v>#VALUE!</v>
      </c>
    </row>
    <row r="417" spans="1:20" ht="9.75" customHeight="1" x14ac:dyDescent="0.2">
      <c r="A417" s="259" t="e">
        <f t="shared" si="98"/>
        <v>#VALUE!</v>
      </c>
      <c r="B417" s="203" t="e">
        <f t="shared" si="108"/>
        <v>#VALUE!</v>
      </c>
      <c r="C417" s="203" t="e">
        <f t="shared" si="99"/>
        <v>#VALUE!</v>
      </c>
      <c r="D417" s="204" t="e">
        <f t="shared" si="96"/>
        <v>#VALUE!</v>
      </c>
      <c r="E417" s="204" t="e">
        <f t="shared" si="100"/>
        <v>#VALUE!</v>
      </c>
      <c r="F417" s="204" t="e">
        <f t="shared" si="101"/>
        <v>#VALUE!</v>
      </c>
      <c r="H417" s="205"/>
      <c r="K417" s="206" t="e">
        <f t="shared" si="102"/>
        <v>#VALUE!</v>
      </c>
      <c r="L417" s="206" t="e">
        <f t="shared" si="103"/>
        <v>#VALUE!</v>
      </c>
      <c r="M417" s="207" t="e">
        <f t="shared" si="104"/>
        <v>#VALUE!</v>
      </c>
      <c r="O417" s="260">
        <v>403</v>
      </c>
      <c r="P417" s="261" t="e">
        <f t="shared" si="109"/>
        <v>#VALUE!</v>
      </c>
      <c r="Q417" s="262" t="e">
        <f t="shared" si="97"/>
        <v>#VALUE!</v>
      </c>
      <c r="R417" s="260" t="e">
        <f t="shared" si="105"/>
        <v>#VALUE!</v>
      </c>
      <c r="S417" s="245" t="e">
        <f t="shared" si="106"/>
        <v>#VALUE!</v>
      </c>
      <c r="T417" s="263" t="e">
        <f t="shared" si="107"/>
        <v>#VALUE!</v>
      </c>
    </row>
    <row r="418" spans="1:20" ht="9.75" customHeight="1" x14ac:dyDescent="0.2">
      <c r="A418" s="259" t="e">
        <f t="shared" si="98"/>
        <v>#VALUE!</v>
      </c>
      <c r="B418" s="203" t="e">
        <f t="shared" si="108"/>
        <v>#VALUE!</v>
      </c>
      <c r="C418" s="203" t="e">
        <f t="shared" si="99"/>
        <v>#VALUE!</v>
      </c>
      <c r="D418" s="204" t="e">
        <f t="shared" si="96"/>
        <v>#VALUE!</v>
      </c>
      <c r="E418" s="204" t="e">
        <f t="shared" si="100"/>
        <v>#VALUE!</v>
      </c>
      <c r="F418" s="204" t="e">
        <f t="shared" si="101"/>
        <v>#VALUE!</v>
      </c>
      <c r="H418" s="205"/>
      <c r="K418" s="206" t="e">
        <f t="shared" si="102"/>
        <v>#VALUE!</v>
      </c>
      <c r="L418" s="206" t="e">
        <f t="shared" si="103"/>
        <v>#VALUE!</v>
      </c>
      <c r="M418" s="207" t="e">
        <f t="shared" si="104"/>
        <v>#VALUE!</v>
      </c>
      <c r="O418" s="260">
        <v>404</v>
      </c>
      <c r="P418" s="261" t="e">
        <f t="shared" si="109"/>
        <v>#VALUE!</v>
      </c>
      <c r="Q418" s="262" t="e">
        <f t="shared" si="97"/>
        <v>#VALUE!</v>
      </c>
      <c r="R418" s="260" t="e">
        <f t="shared" si="105"/>
        <v>#VALUE!</v>
      </c>
      <c r="S418" s="245" t="e">
        <f t="shared" si="106"/>
        <v>#VALUE!</v>
      </c>
      <c r="T418" s="263" t="e">
        <f t="shared" si="107"/>
        <v>#VALUE!</v>
      </c>
    </row>
    <row r="419" spans="1:20" ht="9.75" customHeight="1" x14ac:dyDescent="0.2">
      <c r="A419" s="259" t="e">
        <f t="shared" si="98"/>
        <v>#VALUE!</v>
      </c>
      <c r="B419" s="203" t="e">
        <f t="shared" si="108"/>
        <v>#VALUE!</v>
      </c>
      <c r="C419" s="203" t="e">
        <f t="shared" si="99"/>
        <v>#VALUE!</v>
      </c>
      <c r="D419" s="204" t="e">
        <f t="shared" si="96"/>
        <v>#VALUE!</v>
      </c>
      <c r="E419" s="204" t="e">
        <f t="shared" si="100"/>
        <v>#VALUE!</v>
      </c>
      <c r="F419" s="204" t="e">
        <f t="shared" si="101"/>
        <v>#VALUE!</v>
      </c>
      <c r="H419" s="205"/>
      <c r="K419" s="206" t="e">
        <f t="shared" si="102"/>
        <v>#VALUE!</v>
      </c>
      <c r="L419" s="206" t="e">
        <f t="shared" si="103"/>
        <v>#VALUE!</v>
      </c>
      <c r="M419" s="207" t="e">
        <f t="shared" si="104"/>
        <v>#VALUE!</v>
      </c>
      <c r="O419" s="260">
        <v>405</v>
      </c>
      <c r="P419" s="261" t="e">
        <f t="shared" si="109"/>
        <v>#VALUE!</v>
      </c>
      <c r="Q419" s="262" t="e">
        <f t="shared" si="97"/>
        <v>#VALUE!</v>
      </c>
      <c r="R419" s="260" t="e">
        <f t="shared" si="105"/>
        <v>#VALUE!</v>
      </c>
      <c r="S419" s="245" t="e">
        <f t="shared" si="106"/>
        <v>#VALUE!</v>
      </c>
      <c r="T419" s="263" t="e">
        <f t="shared" si="107"/>
        <v>#VALUE!</v>
      </c>
    </row>
    <row r="420" spans="1:20" ht="9.75" customHeight="1" x14ac:dyDescent="0.2">
      <c r="A420" s="259" t="e">
        <f t="shared" si="98"/>
        <v>#VALUE!</v>
      </c>
      <c r="B420" s="203" t="e">
        <f t="shared" si="108"/>
        <v>#VALUE!</v>
      </c>
      <c r="C420" s="203" t="e">
        <f t="shared" si="99"/>
        <v>#VALUE!</v>
      </c>
      <c r="D420" s="204" t="e">
        <f t="shared" si="96"/>
        <v>#VALUE!</v>
      </c>
      <c r="E420" s="204" t="e">
        <f t="shared" si="100"/>
        <v>#VALUE!</v>
      </c>
      <c r="F420" s="204" t="e">
        <f t="shared" si="101"/>
        <v>#VALUE!</v>
      </c>
      <c r="H420" s="205"/>
      <c r="K420" s="206" t="e">
        <f t="shared" si="102"/>
        <v>#VALUE!</v>
      </c>
      <c r="L420" s="206" t="e">
        <f t="shared" si="103"/>
        <v>#VALUE!</v>
      </c>
      <c r="M420" s="207" t="e">
        <f t="shared" si="104"/>
        <v>#VALUE!</v>
      </c>
      <c r="O420" s="260">
        <v>406</v>
      </c>
      <c r="P420" s="261" t="e">
        <f t="shared" si="109"/>
        <v>#VALUE!</v>
      </c>
      <c r="Q420" s="262" t="e">
        <f t="shared" si="97"/>
        <v>#VALUE!</v>
      </c>
      <c r="R420" s="260" t="e">
        <f t="shared" si="105"/>
        <v>#VALUE!</v>
      </c>
      <c r="S420" s="245" t="e">
        <f t="shared" si="106"/>
        <v>#VALUE!</v>
      </c>
      <c r="T420" s="263" t="e">
        <f t="shared" si="107"/>
        <v>#VALUE!</v>
      </c>
    </row>
    <row r="421" spans="1:20" ht="9.75" customHeight="1" x14ac:dyDescent="0.2">
      <c r="A421" s="259" t="e">
        <f t="shared" si="98"/>
        <v>#VALUE!</v>
      </c>
      <c r="B421" s="203" t="e">
        <f t="shared" si="108"/>
        <v>#VALUE!</v>
      </c>
      <c r="C421" s="203" t="e">
        <f t="shared" si="99"/>
        <v>#VALUE!</v>
      </c>
      <c r="D421" s="204" t="e">
        <f t="shared" si="96"/>
        <v>#VALUE!</v>
      </c>
      <c r="E421" s="204" t="e">
        <f t="shared" si="100"/>
        <v>#VALUE!</v>
      </c>
      <c r="F421" s="204" t="e">
        <f t="shared" si="101"/>
        <v>#VALUE!</v>
      </c>
      <c r="H421" s="205"/>
      <c r="K421" s="206" t="e">
        <f t="shared" si="102"/>
        <v>#VALUE!</v>
      </c>
      <c r="L421" s="206" t="e">
        <f t="shared" si="103"/>
        <v>#VALUE!</v>
      </c>
      <c r="M421" s="207" t="e">
        <f t="shared" si="104"/>
        <v>#VALUE!</v>
      </c>
      <c r="O421" s="260">
        <v>407</v>
      </c>
      <c r="P421" s="261" t="e">
        <f t="shared" si="109"/>
        <v>#VALUE!</v>
      </c>
      <c r="Q421" s="262" t="e">
        <f t="shared" si="97"/>
        <v>#VALUE!</v>
      </c>
      <c r="R421" s="260" t="e">
        <f t="shared" si="105"/>
        <v>#VALUE!</v>
      </c>
      <c r="S421" s="245" t="e">
        <f t="shared" si="106"/>
        <v>#VALUE!</v>
      </c>
      <c r="T421" s="263" t="e">
        <f t="shared" si="107"/>
        <v>#VALUE!</v>
      </c>
    </row>
    <row r="422" spans="1:20" ht="9.75" customHeight="1" x14ac:dyDescent="0.2">
      <c r="A422" s="259" t="e">
        <f t="shared" si="98"/>
        <v>#VALUE!</v>
      </c>
      <c r="B422" s="203" t="e">
        <f t="shared" si="108"/>
        <v>#VALUE!</v>
      </c>
      <c r="C422" s="203" t="e">
        <f t="shared" si="99"/>
        <v>#VALUE!</v>
      </c>
      <c r="D422" s="204" t="e">
        <f t="shared" si="96"/>
        <v>#VALUE!</v>
      </c>
      <c r="E422" s="204" t="e">
        <f t="shared" si="100"/>
        <v>#VALUE!</v>
      </c>
      <c r="F422" s="204" t="e">
        <f t="shared" si="101"/>
        <v>#VALUE!</v>
      </c>
      <c r="H422" s="205"/>
      <c r="K422" s="206" t="e">
        <f t="shared" si="102"/>
        <v>#VALUE!</v>
      </c>
      <c r="L422" s="206" t="e">
        <f t="shared" si="103"/>
        <v>#VALUE!</v>
      </c>
      <c r="M422" s="207" t="e">
        <f t="shared" si="104"/>
        <v>#VALUE!</v>
      </c>
      <c r="O422" s="260">
        <v>408</v>
      </c>
      <c r="P422" s="261" t="e">
        <f t="shared" si="109"/>
        <v>#VALUE!</v>
      </c>
      <c r="Q422" s="262" t="e">
        <f t="shared" si="97"/>
        <v>#VALUE!</v>
      </c>
      <c r="R422" s="260" t="e">
        <f t="shared" si="105"/>
        <v>#VALUE!</v>
      </c>
      <c r="S422" s="245" t="e">
        <f t="shared" si="106"/>
        <v>#VALUE!</v>
      </c>
      <c r="T422" s="263" t="e">
        <f t="shared" si="107"/>
        <v>#VALUE!</v>
      </c>
    </row>
    <row r="423" spans="1:20" ht="9.75" customHeight="1" x14ac:dyDescent="0.2">
      <c r="A423" s="259" t="e">
        <f t="shared" si="98"/>
        <v>#VALUE!</v>
      </c>
      <c r="B423" s="203" t="e">
        <f t="shared" si="108"/>
        <v>#VALUE!</v>
      </c>
      <c r="C423" s="203" t="e">
        <f t="shared" si="99"/>
        <v>#VALUE!</v>
      </c>
      <c r="D423" s="204" t="e">
        <f t="shared" si="96"/>
        <v>#VALUE!</v>
      </c>
      <c r="E423" s="204" t="e">
        <f t="shared" si="100"/>
        <v>#VALUE!</v>
      </c>
      <c r="F423" s="204" t="e">
        <f t="shared" si="101"/>
        <v>#VALUE!</v>
      </c>
      <c r="H423" s="205"/>
      <c r="K423" s="206" t="e">
        <f t="shared" si="102"/>
        <v>#VALUE!</v>
      </c>
      <c r="L423" s="206" t="e">
        <f t="shared" si="103"/>
        <v>#VALUE!</v>
      </c>
      <c r="M423" s="207" t="e">
        <f t="shared" si="104"/>
        <v>#VALUE!</v>
      </c>
      <c r="O423" s="260">
        <v>409</v>
      </c>
      <c r="P423" s="261" t="e">
        <f t="shared" si="109"/>
        <v>#VALUE!</v>
      </c>
      <c r="Q423" s="262" t="e">
        <f t="shared" si="97"/>
        <v>#VALUE!</v>
      </c>
      <c r="R423" s="260" t="e">
        <f t="shared" si="105"/>
        <v>#VALUE!</v>
      </c>
      <c r="S423" s="245" t="e">
        <f t="shared" si="106"/>
        <v>#VALUE!</v>
      </c>
      <c r="T423" s="263" t="e">
        <f t="shared" si="107"/>
        <v>#VALUE!</v>
      </c>
    </row>
    <row r="424" spans="1:20" ht="9.75" customHeight="1" x14ac:dyDescent="0.2">
      <c r="A424" s="259" t="e">
        <f t="shared" si="98"/>
        <v>#VALUE!</v>
      </c>
      <c r="B424" s="203" t="e">
        <f t="shared" si="108"/>
        <v>#VALUE!</v>
      </c>
      <c r="C424" s="203" t="e">
        <f t="shared" si="99"/>
        <v>#VALUE!</v>
      </c>
      <c r="D424" s="204" t="e">
        <f t="shared" si="96"/>
        <v>#VALUE!</v>
      </c>
      <c r="E424" s="204" t="e">
        <f t="shared" si="100"/>
        <v>#VALUE!</v>
      </c>
      <c r="F424" s="204" t="e">
        <f t="shared" si="101"/>
        <v>#VALUE!</v>
      </c>
      <c r="H424" s="205"/>
      <c r="K424" s="206" t="e">
        <f t="shared" si="102"/>
        <v>#VALUE!</v>
      </c>
      <c r="L424" s="206" t="e">
        <f t="shared" si="103"/>
        <v>#VALUE!</v>
      </c>
      <c r="M424" s="207" t="e">
        <f t="shared" si="104"/>
        <v>#VALUE!</v>
      </c>
      <c r="O424" s="260">
        <v>410</v>
      </c>
      <c r="P424" s="261" t="e">
        <f t="shared" si="109"/>
        <v>#VALUE!</v>
      </c>
      <c r="Q424" s="262" t="e">
        <f t="shared" si="97"/>
        <v>#VALUE!</v>
      </c>
      <c r="R424" s="260" t="e">
        <f t="shared" si="105"/>
        <v>#VALUE!</v>
      </c>
      <c r="S424" s="245" t="e">
        <f t="shared" si="106"/>
        <v>#VALUE!</v>
      </c>
      <c r="T424" s="263" t="e">
        <f t="shared" si="107"/>
        <v>#VALUE!</v>
      </c>
    </row>
    <row r="425" spans="1:20" ht="9.75" customHeight="1" x14ac:dyDescent="0.2">
      <c r="A425" s="259" t="e">
        <f t="shared" si="98"/>
        <v>#VALUE!</v>
      </c>
      <c r="B425" s="203" t="e">
        <f t="shared" si="108"/>
        <v>#VALUE!</v>
      </c>
      <c r="C425" s="203" t="e">
        <f t="shared" si="99"/>
        <v>#VALUE!</v>
      </c>
      <c r="D425" s="204" t="e">
        <f t="shared" si="96"/>
        <v>#VALUE!</v>
      </c>
      <c r="E425" s="204" t="e">
        <f t="shared" si="100"/>
        <v>#VALUE!</v>
      </c>
      <c r="F425" s="204" t="e">
        <f t="shared" si="101"/>
        <v>#VALUE!</v>
      </c>
      <c r="H425" s="205"/>
      <c r="K425" s="206" t="e">
        <f t="shared" si="102"/>
        <v>#VALUE!</v>
      </c>
      <c r="L425" s="206" t="e">
        <f t="shared" si="103"/>
        <v>#VALUE!</v>
      </c>
      <c r="M425" s="207" t="e">
        <f t="shared" si="104"/>
        <v>#VALUE!</v>
      </c>
      <c r="O425" s="260">
        <v>411</v>
      </c>
      <c r="P425" s="261" t="e">
        <f t="shared" si="109"/>
        <v>#VALUE!</v>
      </c>
      <c r="Q425" s="262" t="e">
        <f t="shared" si="97"/>
        <v>#VALUE!</v>
      </c>
      <c r="R425" s="260" t="e">
        <f t="shared" si="105"/>
        <v>#VALUE!</v>
      </c>
      <c r="S425" s="245" t="e">
        <f t="shared" si="106"/>
        <v>#VALUE!</v>
      </c>
      <c r="T425" s="263" t="e">
        <f t="shared" si="107"/>
        <v>#VALUE!</v>
      </c>
    </row>
    <row r="426" spans="1:20" ht="9.75" customHeight="1" x14ac:dyDescent="0.2">
      <c r="A426" s="259" t="e">
        <f t="shared" si="98"/>
        <v>#VALUE!</v>
      </c>
      <c r="B426" s="203" t="e">
        <f t="shared" si="108"/>
        <v>#VALUE!</v>
      </c>
      <c r="C426" s="203" t="e">
        <f t="shared" si="99"/>
        <v>#VALUE!</v>
      </c>
      <c r="D426" s="204" t="e">
        <f t="shared" si="96"/>
        <v>#VALUE!</v>
      </c>
      <c r="E426" s="204" t="e">
        <f t="shared" si="100"/>
        <v>#VALUE!</v>
      </c>
      <c r="F426" s="204" t="e">
        <f t="shared" si="101"/>
        <v>#VALUE!</v>
      </c>
      <c r="H426" s="205"/>
      <c r="K426" s="206" t="e">
        <f t="shared" si="102"/>
        <v>#VALUE!</v>
      </c>
      <c r="L426" s="206" t="e">
        <f t="shared" si="103"/>
        <v>#VALUE!</v>
      </c>
      <c r="M426" s="207" t="e">
        <f t="shared" si="104"/>
        <v>#VALUE!</v>
      </c>
      <c r="O426" s="260">
        <v>412</v>
      </c>
      <c r="P426" s="261" t="e">
        <f t="shared" si="109"/>
        <v>#VALUE!</v>
      </c>
      <c r="Q426" s="262" t="e">
        <f t="shared" si="97"/>
        <v>#VALUE!</v>
      </c>
      <c r="R426" s="260" t="e">
        <f t="shared" si="105"/>
        <v>#VALUE!</v>
      </c>
      <c r="S426" s="245" t="e">
        <f t="shared" si="106"/>
        <v>#VALUE!</v>
      </c>
      <c r="T426" s="263" t="e">
        <f t="shared" si="107"/>
        <v>#VALUE!</v>
      </c>
    </row>
    <row r="427" spans="1:20" ht="9.75" customHeight="1" x14ac:dyDescent="0.2">
      <c r="A427" s="259" t="e">
        <f t="shared" si="98"/>
        <v>#VALUE!</v>
      </c>
      <c r="B427" s="203" t="e">
        <f t="shared" si="108"/>
        <v>#VALUE!</v>
      </c>
      <c r="C427" s="203" t="e">
        <f t="shared" si="99"/>
        <v>#VALUE!</v>
      </c>
      <c r="D427" s="204" t="e">
        <f t="shared" si="96"/>
        <v>#VALUE!</v>
      </c>
      <c r="E427" s="204" t="e">
        <f t="shared" si="100"/>
        <v>#VALUE!</v>
      </c>
      <c r="F427" s="204" t="e">
        <f t="shared" si="101"/>
        <v>#VALUE!</v>
      </c>
      <c r="H427" s="205"/>
      <c r="K427" s="206" t="e">
        <f t="shared" si="102"/>
        <v>#VALUE!</v>
      </c>
      <c r="L427" s="206" t="e">
        <f t="shared" si="103"/>
        <v>#VALUE!</v>
      </c>
      <c r="M427" s="207" t="e">
        <f t="shared" si="104"/>
        <v>#VALUE!</v>
      </c>
      <c r="O427" s="260">
        <v>413</v>
      </c>
      <c r="P427" s="261" t="e">
        <f t="shared" si="109"/>
        <v>#VALUE!</v>
      </c>
      <c r="Q427" s="262" t="e">
        <f t="shared" si="97"/>
        <v>#VALUE!</v>
      </c>
      <c r="R427" s="260" t="e">
        <f t="shared" si="105"/>
        <v>#VALUE!</v>
      </c>
      <c r="S427" s="245" t="e">
        <f t="shared" si="106"/>
        <v>#VALUE!</v>
      </c>
      <c r="T427" s="263" t="e">
        <f t="shared" si="107"/>
        <v>#VALUE!</v>
      </c>
    </row>
    <row r="428" spans="1:20" ht="9.75" customHeight="1" x14ac:dyDescent="0.2">
      <c r="A428" s="259" t="e">
        <f t="shared" si="98"/>
        <v>#VALUE!</v>
      </c>
      <c r="B428" s="203" t="e">
        <f t="shared" si="108"/>
        <v>#VALUE!</v>
      </c>
      <c r="C428" s="203" t="e">
        <f t="shared" si="99"/>
        <v>#VALUE!</v>
      </c>
      <c r="D428" s="204" t="e">
        <f t="shared" si="96"/>
        <v>#VALUE!</v>
      </c>
      <c r="E428" s="204" t="e">
        <f t="shared" si="100"/>
        <v>#VALUE!</v>
      </c>
      <c r="F428" s="204" t="e">
        <f t="shared" si="101"/>
        <v>#VALUE!</v>
      </c>
      <c r="H428" s="205"/>
      <c r="K428" s="206" t="e">
        <f t="shared" si="102"/>
        <v>#VALUE!</v>
      </c>
      <c r="L428" s="206" t="e">
        <f t="shared" si="103"/>
        <v>#VALUE!</v>
      </c>
      <c r="M428" s="207" t="e">
        <f t="shared" si="104"/>
        <v>#VALUE!</v>
      </c>
      <c r="O428" s="260">
        <v>414</v>
      </c>
      <c r="P428" s="261" t="e">
        <f t="shared" si="109"/>
        <v>#VALUE!</v>
      </c>
      <c r="Q428" s="262" t="e">
        <f t="shared" si="97"/>
        <v>#VALUE!</v>
      </c>
      <c r="R428" s="260" t="e">
        <f t="shared" si="105"/>
        <v>#VALUE!</v>
      </c>
      <c r="S428" s="245" t="e">
        <f t="shared" si="106"/>
        <v>#VALUE!</v>
      </c>
      <c r="T428" s="263" t="e">
        <f t="shared" si="107"/>
        <v>#VALUE!</v>
      </c>
    </row>
    <row r="429" spans="1:20" ht="9.75" customHeight="1" x14ac:dyDescent="0.2">
      <c r="A429" s="259" t="e">
        <f t="shared" si="98"/>
        <v>#VALUE!</v>
      </c>
      <c r="B429" s="203" t="e">
        <f t="shared" si="108"/>
        <v>#VALUE!</v>
      </c>
      <c r="C429" s="203" t="e">
        <f t="shared" si="99"/>
        <v>#VALUE!</v>
      </c>
      <c r="D429" s="204" t="e">
        <f t="shared" si="96"/>
        <v>#VALUE!</v>
      </c>
      <c r="E429" s="204" t="e">
        <f t="shared" si="100"/>
        <v>#VALUE!</v>
      </c>
      <c r="F429" s="204" t="e">
        <f t="shared" si="101"/>
        <v>#VALUE!</v>
      </c>
      <c r="H429" s="205"/>
      <c r="K429" s="206" t="e">
        <f t="shared" si="102"/>
        <v>#VALUE!</v>
      </c>
      <c r="L429" s="206" t="e">
        <f t="shared" si="103"/>
        <v>#VALUE!</v>
      </c>
      <c r="M429" s="207" t="e">
        <f t="shared" si="104"/>
        <v>#VALUE!</v>
      </c>
      <c r="O429" s="260">
        <v>415</v>
      </c>
      <c r="P429" s="261" t="e">
        <f t="shared" si="109"/>
        <v>#VALUE!</v>
      </c>
      <c r="Q429" s="262" t="e">
        <f t="shared" si="97"/>
        <v>#VALUE!</v>
      </c>
      <c r="R429" s="260" t="e">
        <f t="shared" si="105"/>
        <v>#VALUE!</v>
      </c>
      <c r="S429" s="245" t="e">
        <f t="shared" si="106"/>
        <v>#VALUE!</v>
      </c>
      <c r="T429" s="263" t="e">
        <f t="shared" si="107"/>
        <v>#VALUE!</v>
      </c>
    </row>
    <row r="430" spans="1:20" ht="9.75" customHeight="1" x14ac:dyDescent="0.2">
      <c r="A430" s="259" t="e">
        <f t="shared" si="98"/>
        <v>#VALUE!</v>
      </c>
      <c r="B430" s="203" t="e">
        <f t="shared" si="108"/>
        <v>#VALUE!</v>
      </c>
      <c r="C430" s="203" t="e">
        <f t="shared" si="99"/>
        <v>#VALUE!</v>
      </c>
      <c r="D430" s="204" t="e">
        <f t="shared" si="96"/>
        <v>#VALUE!</v>
      </c>
      <c r="E430" s="204" t="e">
        <f t="shared" si="100"/>
        <v>#VALUE!</v>
      </c>
      <c r="F430" s="204" t="e">
        <f t="shared" si="101"/>
        <v>#VALUE!</v>
      </c>
      <c r="H430" s="205"/>
      <c r="K430" s="206" t="e">
        <f t="shared" si="102"/>
        <v>#VALUE!</v>
      </c>
      <c r="L430" s="206" t="e">
        <f t="shared" si="103"/>
        <v>#VALUE!</v>
      </c>
      <c r="M430" s="207" t="e">
        <f t="shared" si="104"/>
        <v>#VALUE!</v>
      </c>
      <c r="O430" s="260">
        <v>416</v>
      </c>
      <c r="P430" s="261" t="e">
        <f t="shared" si="109"/>
        <v>#VALUE!</v>
      </c>
      <c r="Q430" s="262" t="e">
        <f t="shared" si="97"/>
        <v>#VALUE!</v>
      </c>
      <c r="R430" s="260" t="e">
        <f t="shared" si="105"/>
        <v>#VALUE!</v>
      </c>
      <c r="S430" s="245" t="e">
        <f t="shared" si="106"/>
        <v>#VALUE!</v>
      </c>
      <c r="T430" s="263" t="e">
        <f t="shared" si="107"/>
        <v>#VALUE!</v>
      </c>
    </row>
    <row r="431" spans="1:20" ht="9.75" customHeight="1" x14ac:dyDescent="0.2">
      <c r="A431" s="259" t="e">
        <f t="shared" si="98"/>
        <v>#VALUE!</v>
      </c>
      <c r="B431" s="203" t="e">
        <f t="shared" si="108"/>
        <v>#VALUE!</v>
      </c>
      <c r="C431" s="203" t="e">
        <f t="shared" si="99"/>
        <v>#VALUE!</v>
      </c>
      <c r="D431" s="204" t="e">
        <f t="shared" si="96"/>
        <v>#VALUE!</v>
      </c>
      <c r="E431" s="204" t="e">
        <f t="shared" si="100"/>
        <v>#VALUE!</v>
      </c>
      <c r="F431" s="204" t="e">
        <f t="shared" si="101"/>
        <v>#VALUE!</v>
      </c>
      <c r="H431" s="205"/>
      <c r="K431" s="206" t="e">
        <f t="shared" si="102"/>
        <v>#VALUE!</v>
      </c>
      <c r="L431" s="206" t="e">
        <f t="shared" si="103"/>
        <v>#VALUE!</v>
      </c>
      <c r="M431" s="207" t="e">
        <f t="shared" si="104"/>
        <v>#VALUE!</v>
      </c>
      <c r="O431" s="260">
        <v>417</v>
      </c>
      <c r="P431" s="261" t="e">
        <f t="shared" si="109"/>
        <v>#VALUE!</v>
      </c>
      <c r="Q431" s="262" t="e">
        <f t="shared" si="97"/>
        <v>#VALUE!</v>
      </c>
      <c r="R431" s="260" t="e">
        <f t="shared" si="105"/>
        <v>#VALUE!</v>
      </c>
      <c r="S431" s="245" t="e">
        <f t="shared" si="106"/>
        <v>#VALUE!</v>
      </c>
      <c r="T431" s="263" t="e">
        <f t="shared" si="107"/>
        <v>#VALUE!</v>
      </c>
    </row>
    <row r="432" spans="1:20" ht="9.75" customHeight="1" x14ac:dyDescent="0.2">
      <c r="A432" s="259" t="e">
        <f t="shared" si="98"/>
        <v>#VALUE!</v>
      </c>
      <c r="B432" s="203" t="e">
        <f t="shared" si="108"/>
        <v>#VALUE!</v>
      </c>
      <c r="C432" s="203" t="e">
        <f t="shared" si="99"/>
        <v>#VALUE!</v>
      </c>
      <c r="D432" s="204" t="e">
        <f t="shared" si="96"/>
        <v>#VALUE!</v>
      </c>
      <c r="E432" s="204" t="e">
        <f t="shared" si="100"/>
        <v>#VALUE!</v>
      </c>
      <c r="F432" s="204" t="e">
        <f t="shared" si="101"/>
        <v>#VALUE!</v>
      </c>
      <c r="H432" s="205"/>
      <c r="K432" s="206" t="e">
        <f t="shared" si="102"/>
        <v>#VALUE!</v>
      </c>
      <c r="L432" s="206" t="e">
        <f t="shared" si="103"/>
        <v>#VALUE!</v>
      </c>
      <c r="M432" s="207" t="e">
        <f t="shared" si="104"/>
        <v>#VALUE!</v>
      </c>
      <c r="O432" s="260">
        <v>418</v>
      </c>
      <c r="P432" s="261" t="e">
        <f t="shared" si="109"/>
        <v>#VALUE!</v>
      </c>
      <c r="Q432" s="262" t="e">
        <f t="shared" si="97"/>
        <v>#VALUE!</v>
      </c>
      <c r="R432" s="260" t="e">
        <f t="shared" si="105"/>
        <v>#VALUE!</v>
      </c>
      <c r="S432" s="245" t="e">
        <f t="shared" si="106"/>
        <v>#VALUE!</v>
      </c>
      <c r="T432" s="263" t="e">
        <f t="shared" si="107"/>
        <v>#VALUE!</v>
      </c>
    </row>
    <row r="433" spans="1:20" ht="9.75" customHeight="1" x14ac:dyDescent="0.2">
      <c r="A433" s="259" t="e">
        <f t="shared" si="98"/>
        <v>#VALUE!</v>
      </c>
      <c r="B433" s="203" t="e">
        <f t="shared" si="108"/>
        <v>#VALUE!</v>
      </c>
      <c r="C433" s="203" t="e">
        <f t="shared" si="99"/>
        <v>#VALUE!</v>
      </c>
      <c r="D433" s="204" t="e">
        <f t="shared" si="96"/>
        <v>#VALUE!</v>
      </c>
      <c r="E433" s="204" t="e">
        <f t="shared" si="100"/>
        <v>#VALUE!</v>
      </c>
      <c r="F433" s="204" t="e">
        <f t="shared" si="101"/>
        <v>#VALUE!</v>
      </c>
      <c r="H433" s="205"/>
      <c r="K433" s="206" t="e">
        <f t="shared" si="102"/>
        <v>#VALUE!</v>
      </c>
      <c r="L433" s="206" t="e">
        <f t="shared" si="103"/>
        <v>#VALUE!</v>
      </c>
      <c r="M433" s="207" t="e">
        <f t="shared" si="104"/>
        <v>#VALUE!</v>
      </c>
      <c r="O433" s="260">
        <v>419</v>
      </c>
      <c r="P433" s="261" t="e">
        <f t="shared" si="109"/>
        <v>#VALUE!</v>
      </c>
      <c r="Q433" s="262" t="e">
        <f t="shared" si="97"/>
        <v>#VALUE!</v>
      </c>
      <c r="R433" s="260" t="e">
        <f t="shared" si="105"/>
        <v>#VALUE!</v>
      </c>
      <c r="S433" s="245" t="e">
        <f t="shared" si="106"/>
        <v>#VALUE!</v>
      </c>
      <c r="T433" s="263" t="e">
        <f t="shared" si="107"/>
        <v>#VALUE!</v>
      </c>
    </row>
    <row r="434" spans="1:20" ht="9.75" customHeight="1" x14ac:dyDescent="0.2">
      <c r="A434" s="259" t="e">
        <f t="shared" si="98"/>
        <v>#VALUE!</v>
      </c>
      <c r="B434" s="203" t="e">
        <f t="shared" si="108"/>
        <v>#VALUE!</v>
      </c>
      <c r="C434" s="203" t="e">
        <f t="shared" si="99"/>
        <v>#VALUE!</v>
      </c>
      <c r="D434" s="204" t="e">
        <f t="shared" si="96"/>
        <v>#VALUE!</v>
      </c>
      <c r="E434" s="204" t="e">
        <f t="shared" si="100"/>
        <v>#VALUE!</v>
      </c>
      <c r="F434" s="204" t="e">
        <f t="shared" si="101"/>
        <v>#VALUE!</v>
      </c>
      <c r="H434" s="205"/>
      <c r="K434" s="206" t="e">
        <f t="shared" si="102"/>
        <v>#VALUE!</v>
      </c>
      <c r="L434" s="206" t="e">
        <f t="shared" si="103"/>
        <v>#VALUE!</v>
      </c>
      <c r="M434" s="207" t="e">
        <f t="shared" si="104"/>
        <v>#VALUE!</v>
      </c>
      <c r="O434" s="260">
        <v>420</v>
      </c>
      <c r="P434" s="261" t="e">
        <f t="shared" si="109"/>
        <v>#VALUE!</v>
      </c>
      <c r="Q434" s="262" t="e">
        <f t="shared" si="97"/>
        <v>#VALUE!</v>
      </c>
      <c r="R434" s="260" t="e">
        <f t="shared" si="105"/>
        <v>#VALUE!</v>
      </c>
      <c r="S434" s="245" t="e">
        <f t="shared" si="106"/>
        <v>#VALUE!</v>
      </c>
      <c r="T434" s="263" t="e">
        <f t="shared" si="107"/>
        <v>#VALUE!</v>
      </c>
    </row>
    <row r="435" spans="1:20" ht="9.75" customHeight="1" x14ac:dyDescent="0.2">
      <c r="A435" s="259" t="e">
        <f t="shared" si="98"/>
        <v>#VALUE!</v>
      </c>
      <c r="B435" s="203" t="e">
        <f t="shared" si="108"/>
        <v>#VALUE!</v>
      </c>
      <c r="C435" s="203" t="e">
        <f t="shared" si="99"/>
        <v>#VALUE!</v>
      </c>
      <c r="D435" s="204" t="e">
        <f t="shared" si="96"/>
        <v>#VALUE!</v>
      </c>
      <c r="E435" s="204" t="e">
        <f t="shared" si="100"/>
        <v>#VALUE!</v>
      </c>
      <c r="F435" s="204" t="e">
        <f t="shared" si="101"/>
        <v>#VALUE!</v>
      </c>
      <c r="H435" s="205"/>
      <c r="K435" s="206" t="e">
        <f t="shared" si="102"/>
        <v>#VALUE!</v>
      </c>
      <c r="L435" s="206" t="e">
        <f t="shared" si="103"/>
        <v>#VALUE!</v>
      </c>
      <c r="M435" s="207" t="e">
        <f t="shared" si="104"/>
        <v>#VALUE!</v>
      </c>
      <c r="O435" s="260">
        <v>421</v>
      </c>
      <c r="P435" s="261" t="e">
        <f t="shared" si="109"/>
        <v>#VALUE!</v>
      </c>
      <c r="Q435" s="262" t="e">
        <f t="shared" si="97"/>
        <v>#VALUE!</v>
      </c>
      <c r="R435" s="260" t="e">
        <f t="shared" si="105"/>
        <v>#VALUE!</v>
      </c>
      <c r="S435" s="245" t="e">
        <f t="shared" si="106"/>
        <v>#VALUE!</v>
      </c>
      <c r="T435" s="263" t="e">
        <f t="shared" si="107"/>
        <v>#VALUE!</v>
      </c>
    </row>
    <row r="436" spans="1:20" ht="9.75" customHeight="1" x14ac:dyDescent="0.2">
      <c r="A436" s="259" t="e">
        <f t="shared" si="98"/>
        <v>#VALUE!</v>
      </c>
      <c r="B436" s="203" t="e">
        <f t="shared" si="108"/>
        <v>#VALUE!</v>
      </c>
      <c r="C436" s="203" t="e">
        <f t="shared" si="99"/>
        <v>#VALUE!</v>
      </c>
      <c r="D436" s="204" t="e">
        <f t="shared" si="96"/>
        <v>#VALUE!</v>
      </c>
      <c r="E436" s="204" t="e">
        <f t="shared" si="100"/>
        <v>#VALUE!</v>
      </c>
      <c r="F436" s="204" t="e">
        <f t="shared" si="101"/>
        <v>#VALUE!</v>
      </c>
      <c r="H436" s="205"/>
      <c r="K436" s="206" t="e">
        <f t="shared" si="102"/>
        <v>#VALUE!</v>
      </c>
      <c r="L436" s="206" t="e">
        <f t="shared" si="103"/>
        <v>#VALUE!</v>
      </c>
      <c r="M436" s="207" t="e">
        <f t="shared" si="104"/>
        <v>#VALUE!</v>
      </c>
      <c r="O436" s="260">
        <v>422</v>
      </c>
      <c r="P436" s="261" t="e">
        <f t="shared" si="109"/>
        <v>#VALUE!</v>
      </c>
      <c r="Q436" s="262" t="e">
        <f t="shared" si="97"/>
        <v>#VALUE!</v>
      </c>
      <c r="R436" s="260" t="e">
        <f t="shared" si="105"/>
        <v>#VALUE!</v>
      </c>
      <c r="S436" s="245" t="e">
        <f t="shared" si="106"/>
        <v>#VALUE!</v>
      </c>
      <c r="T436" s="263" t="e">
        <f t="shared" si="107"/>
        <v>#VALUE!</v>
      </c>
    </row>
    <row r="437" spans="1:20" ht="9.75" customHeight="1" x14ac:dyDescent="0.2">
      <c r="A437" s="259" t="e">
        <f t="shared" si="98"/>
        <v>#VALUE!</v>
      </c>
      <c r="B437" s="203" t="e">
        <f t="shared" si="108"/>
        <v>#VALUE!</v>
      </c>
      <c r="C437" s="203" t="e">
        <f t="shared" si="99"/>
        <v>#VALUE!</v>
      </c>
      <c r="D437" s="204" t="e">
        <f t="shared" si="96"/>
        <v>#VALUE!</v>
      </c>
      <c r="E437" s="204" t="e">
        <f t="shared" si="100"/>
        <v>#VALUE!</v>
      </c>
      <c r="F437" s="204" t="e">
        <f t="shared" si="101"/>
        <v>#VALUE!</v>
      </c>
      <c r="H437" s="205"/>
      <c r="K437" s="206" t="e">
        <f t="shared" si="102"/>
        <v>#VALUE!</v>
      </c>
      <c r="L437" s="206" t="e">
        <f t="shared" si="103"/>
        <v>#VALUE!</v>
      </c>
      <c r="M437" s="207" t="e">
        <f t="shared" si="104"/>
        <v>#VALUE!</v>
      </c>
      <c r="O437" s="260">
        <v>423</v>
      </c>
      <c r="P437" s="261" t="e">
        <f t="shared" si="109"/>
        <v>#VALUE!</v>
      </c>
      <c r="Q437" s="262" t="e">
        <f t="shared" si="97"/>
        <v>#VALUE!</v>
      </c>
      <c r="R437" s="260" t="e">
        <f t="shared" si="105"/>
        <v>#VALUE!</v>
      </c>
      <c r="S437" s="245" t="e">
        <f t="shared" si="106"/>
        <v>#VALUE!</v>
      </c>
      <c r="T437" s="263" t="e">
        <f t="shared" si="107"/>
        <v>#VALUE!</v>
      </c>
    </row>
    <row r="438" spans="1:20" ht="9.75" customHeight="1" x14ac:dyDescent="0.2">
      <c r="A438" s="259" t="e">
        <f t="shared" si="98"/>
        <v>#VALUE!</v>
      </c>
      <c r="B438" s="203" t="e">
        <f t="shared" si="108"/>
        <v>#VALUE!</v>
      </c>
      <c r="C438" s="203" t="e">
        <f t="shared" si="99"/>
        <v>#VALUE!</v>
      </c>
      <c r="D438" s="204" t="e">
        <f t="shared" si="96"/>
        <v>#VALUE!</v>
      </c>
      <c r="E438" s="204" t="e">
        <f t="shared" si="100"/>
        <v>#VALUE!</v>
      </c>
      <c r="F438" s="204" t="e">
        <f t="shared" si="101"/>
        <v>#VALUE!</v>
      </c>
      <c r="H438" s="205"/>
      <c r="K438" s="206" t="e">
        <f t="shared" si="102"/>
        <v>#VALUE!</v>
      </c>
      <c r="L438" s="206" t="e">
        <f t="shared" si="103"/>
        <v>#VALUE!</v>
      </c>
      <c r="M438" s="207" t="e">
        <f t="shared" si="104"/>
        <v>#VALUE!</v>
      </c>
      <c r="O438" s="260">
        <v>424</v>
      </c>
      <c r="P438" s="261" t="e">
        <f t="shared" si="109"/>
        <v>#VALUE!</v>
      </c>
      <c r="Q438" s="262" t="e">
        <f t="shared" si="97"/>
        <v>#VALUE!</v>
      </c>
      <c r="R438" s="260" t="e">
        <f t="shared" si="105"/>
        <v>#VALUE!</v>
      </c>
      <c r="S438" s="245" t="e">
        <f t="shared" si="106"/>
        <v>#VALUE!</v>
      </c>
      <c r="T438" s="263" t="e">
        <f t="shared" si="107"/>
        <v>#VALUE!</v>
      </c>
    </row>
    <row r="439" spans="1:20" ht="9.75" customHeight="1" x14ac:dyDescent="0.2">
      <c r="A439" s="259" t="e">
        <f t="shared" si="98"/>
        <v>#VALUE!</v>
      </c>
      <c r="B439" s="203" t="e">
        <f t="shared" si="108"/>
        <v>#VALUE!</v>
      </c>
      <c r="C439" s="203" t="e">
        <f t="shared" si="99"/>
        <v>#VALUE!</v>
      </c>
      <c r="D439" s="204" t="e">
        <f t="shared" si="96"/>
        <v>#VALUE!</v>
      </c>
      <c r="E439" s="204" t="e">
        <f t="shared" si="100"/>
        <v>#VALUE!</v>
      </c>
      <c r="F439" s="204" t="e">
        <f t="shared" si="101"/>
        <v>#VALUE!</v>
      </c>
      <c r="H439" s="205"/>
      <c r="K439" s="206" t="e">
        <f t="shared" si="102"/>
        <v>#VALUE!</v>
      </c>
      <c r="L439" s="206" t="e">
        <f t="shared" si="103"/>
        <v>#VALUE!</v>
      </c>
      <c r="M439" s="207" t="e">
        <f t="shared" si="104"/>
        <v>#VALUE!</v>
      </c>
      <c r="O439" s="260">
        <v>425</v>
      </c>
      <c r="P439" s="261" t="e">
        <f t="shared" si="109"/>
        <v>#VALUE!</v>
      </c>
      <c r="Q439" s="262" t="e">
        <f t="shared" si="97"/>
        <v>#VALUE!</v>
      </c>
      <c r="R439" s="260" t="e">
        <f t="shared" si="105"/>
        <v>#VALUE!</v>
      </c>
      <c r="S439" s="245" t="e">
        <f t="shared" si="106"/>
        <v>#VALUE!</v>
      </c>
      <c r="T439" s="263" t="e">
        <f t="shared" si="107"/>
        <v>#VALUE!</v>
      </c>
    </row>
    <row r="440" spans="1:20" ht="9.75" customHeight="1" x14ac:dyDescent="0.2">
      <c r="A440" s="259" t="e">
        <f t="shared" si="98"/>
        <v>#VALUE!</v>
      </c>
      <c r="B440" s="203" t="e">
        <f t="shared" si="108"/>
        <v>#VALUE!</v>
      </c>
      <c r="C440" s="203" t="e">
        <f t="shared" si="99"/>
        <v>#VALUE!</v>
      </c>
      <c r="D440" s="204" t="e">
        <f t="shared" si="96"/>
        <v>#VALUE!</v>
      </c>
      <c r="E440" s="204" t="e">
        <f t="shared" si="100"/>
        <v>#VALUE!</v>
      </c>
      <c r="F440" s="204" t="e">
        <f t="shared" si="101"/>
        <v>#VALUE!</v>
      </c>
      <c r="H440" s="205"/>
      <c r="K440" s="206" t="e">
        <f t="shared" si="102"/>
        <v>#VALUE!</v>
      </c>
      <c r="L440" s="206" t="e">
        <f t="shared" si="103"/>
        <v>#VALUE!</v>
      </c>
      <c r="M440" s="207" t="e">
        <f t="shared" si="104"/>
        <v>#VALUE!</v>
      </c>
      <c r="O440" s="260">
        <v>426</v>
      </c>
      <c r="P440" s="261" t="e">
        <f t="shared" si="109"/>
        <v>#VALUE!</v>
      </c>
      <c r="Q440" s="262" t="e">
        <f t="shared" si="97"/>
        <v>#VALUE!</v>
      </c>
      <c r="R440" s="260" t="e">
        <f t="shared" si="105"/>
        <v>#VALUE!</v>
      </c>
      <c r="S440" s="245" t="e">
        <f t="shared" si="106"/>
        <v>#VALUE!</v>
      </c>
      <c r="T440" s="263" t="e">
        <f t="shared" si="107"/>
        <v>#VALUE!</v>
      </c>
    </row>
    <row r="441" spans="1:20" ht="9.75" customHeight="1" x14ac:dyDescent="0.2">
      <c r="A441" s="259" t="e">
        <f t="shared" si="98"/>
        <v>#VALUE!</v>
      </c>
      <c r="B441" s="203" t="e">
        <f t="shared" si="108"/>
        <v>#VALUE!</v>
      </c>
      <c r="C441" s="203" t="e">
        <f t="shared" si="99"/>
        <v>#VALUE!</v>
      </c>
      <c r="D441" s="204" t="e">
        <f t="shared" si="96"/>
        <v>#VALUE!</v>
      </c>
      <c r="E441" s="204" t="e">
        <f t="shared" si="100"/>
        <v>#VALUE!</v>
      </c>
      <c r="F441" s="204" t="e">
        <f t="shared" si="101"/>
        <v>#VALUE!</v>
      </c>
      <c r="H441" s="205"/>
      <c r="K441" s="206" t="e">
        <f t="shared" si="102"/>
        <v>#VALUE!</v>
      </c>
      <c r="L441" s="206" t="e">
        <f t="shared" si="103"/>
        <v>#VALUE!</v>
      </c>
      <c r="M441" s="207" t="e">
        <f t="shared" si="104"/>
        <v>#VALUE!</v>
      </c>
      <c r="O441" s="260">
        <v>427</v>
      </c>
      <c r="P441" s="261" t="e">
        <f t="shared" si="109"/>
        <v>#VALUE!</v>
      </c>
      <c r="Q441" s="262" t="e">
        <f t="shared" si="97"/>
        <v>#VALUE!</v>
      </c>
      <c r="R441" s="260" t="e">
        <f t="shared" si="105"/>
        <v>#VALUE!</v>
      </c>
      <c r="S441" s="245" t="e">
        <f t="shared" si="106"/>
        <v>#VALUE!</v>
      </c>
      <c r="T441" s="263" t="e">
        <f t="shared" si="107"/>
        <v>#VALUE!</v>
      </c>
    </row>
    <row r="442" spans="1:20" ht="9.75" customHeight="1" x14ac:dyDescent="0.2">
      <c r="A442" s="259" t="e">
        <f t="shared" si="98"/>
        <v>#VALUE!</v>
      </c>
      <c r="B442" s="203" t="e">
        <f t="shared" si="108"/>
        <v>#VALUE!</v>
      </c>
      <c r="C442" s="203" t="e">
        <f t="shared" si="99"/>
        <v>#VALUE!</v>
      </c>
      <c r="D442" s="204" t="e">
        <f t="shared" si="96"/>
        <v>#VALUE!</v>
      </c>
      <c r="E442" s="204" t="e">
        <f t="shared" si="100"/>
        <v>#VALUE!</v>
      </c>
      <c r="F442" s="204" t="e">
        <f t="shared" si="101"/>
        <v>#VALUE!</v>
      </c>
      <c r="H442" s="205"/>
      <c r="K442" s="206" t="e">
        <f t="shared" si="102"/>
        <v>#VALUE!</v>
      </c>
      <c r="L442" s="206" t="e">
        <f t="shared" si="103"/>
        <v>#VALUE!</v>
      </c>
      <c r="M442" s="207" t="e">
        <f t="shared" si="104"/>
        <v>#VALUE!</v>
      </c>
      <c r="O442" s="260">
        <v>428</v>
      </c>
      <c r="P442" s="261" t="e">
        <f t="shared" si="109"/>
        <v>#VALUE!</v>
      </c>
      <c r="Q442" s="262" t="e">
        <f t="shared" si="97"/>
        <v>#VALUE!</v>
      </c>
      <c r="R442" s="260" t="e">
        <f t="shared" si="105"/>
        <v>#VALUE!</v>
      </c>
      <c r="S442" s="245" t="e">
        <f t="shared" si="106"/>
        <v>#VALUE!</v>
      </c>
      <c r="T442" s="263" t="e">
        <f t="shared" si="107"/>
        <v>#VALUE!</v>
      </c>
    </row>
    <row r="443" spans="1:20" ht="9.75" customHeight="1" x14ac:dyDescent="0.2">
      <c r="A443" s="259" t="e">
        <f t="shared" si="98"/>
        <v>#VALUE!</v>
      </c>
      <c r="B443" s="203" t="e">
        <f t="shared" si="108"/>
        <v>#VALUE!</v>
      </c>
      <c r="C443" s="203" t="e">
        <f t="shared" si="99"/>
        <v>#VALUE!</v>
      </c>
      <c r="D443" s="204" t="e">
        <f t="shared" si="96"/>
        <v>#VALUE!</v>
      </c>
      <c r="E443" s="204" t="e">
        <f t="shared" si="100"/>
        <v>#VALUE!</v>
      </c>
      <c r="F443" s="204" t="e">
        <f t="shared" si="101"/>
        <v>#VALUE!</v>
      </c>
      <c r="H443" s="205"/>
      <c r="K443" s="206" t="e">
        <f t="shared" si="102"/>
        <v>#VALUE!</v>
      </c>
      <c r="L443" s="206" t="e">
        <f t="shared" si="103"/>
        <v>#VALUE!</v>
      </c>
      <c r="M443" s="207" t="e">
        <f t="shared" si="104"/>
        <v>#VALUE!</v>
      </c>
      <c r="O443" s="260">
        <v>429</v>
      </c>
      <c r="P443" s="261" t="e">
        <f t="shared" si="109"/>
        <v>#VALUE!</v>
      </c>
      <c r="Q443" s="262" t="e">
        <f t="shared" si="97"/>
        <v>#VALUE!</v>
      </c>
      <c r="R443" s="260" t="e">
        <f t="shared" si="105"/>
        <v>#VALUE!</v>
      </c>
      <c r="S443" s="245" t="e">
        <f t="shared" si="106"/>
        <v>#VALUE!</v>
      </c>
      <c r="T443" s="263" t="e">
        <f t="shared" si="107"/>
        <v>#VALUE!</v>
      </c>
    </row>
    <row r="444" spans="1:20" ht="9.75" customHeight="1" x14ac:dyDescent="0.2">
      <c r="A444" s="259" t="e">
        <f t="shared" si="98"/>
        <v>#VALUE!</v>
      </c>
      <c r="B444" s="203" t="e">
        <f t="shared" si="108"/>
        <v>#VALUE!</v>
      </c>
      <c r="C444" s="203" t="e">
        <f t="shared" si="99"/>
        <v>#VALUE!</v>
      </c>
      <c r="D444" s="204" t="e">
        <f t="shared" si="96"/>
        <v>#VALUE!</v>
      </c>
      <c r="E444" s="204" t="e">
        <f t="shared" si="100"/>
        <v>#VALUE!</v>
      </c>
      <c r="F444" s="204" t="e">
        <f t="shared" si="101"/>
        <v>#VALUE!</v>
      </c>
      <c r="H444" s="205"/>
      <c r="K444" s="206" t="e">
        <f t="shared" si="102"/>
        <v>#VALUE!</v>
      </c>
      <c r="L444" s="206" t="e">
        <f t="shared" si="103"/>
        <v>#VALUE!</v>
      </c>
      <c r="M444" s="207" t="e">
        <f t="shared" si="104"/>
        <v>#VALUE!</v>
      </c>
      <c r="O444" s="260">
        <v>430</v>
      </c>
      <c r="P444" s="261" t="e">
        <f t="shared" si="109"/>
        <v>#VALUE!</v>
      </c>
      <c r="Q444" s="262" t="e">
        <f t="shared" si="97"/>
        <v>#VALUE!</v>
      </c>
      <c r="R444" s="260" t="e">
        <f t="shared" si="105"/>
        <v>#VALUE!</v>
      </c>
      <c r="S444" s="245" t="e">
        <f t="shared" si="106"/>
        <v>#VALUE!</v>
      </c>
      <c r="T444" s="263" t="e">
        <f t="shared" si="107"/>
        <v>#VALUE!</v>
      </c>
    </row>
    <row r="445" spans="1:20" ht="9.75" customHeight="1" x14ac:dyDescent="0.2">
      <c r="A445" s="259" t="e">
        <f t="shared" si="98"/>
        <v>#VALUE!</v>
      </c>
      <c r="B445" s="203" t="e">
        <f t="shared" si="108"/>
        <v>#VALUE!</v>
      </c>
      <c r="C445" s="203" t="e">
        <f t="shared" si="99"/>
        <v>#VALUE!</v>
      </c>
      <c r="D445" s="204" t="e">
        <f t="shared" si="96"/>
        <v>#VALUE!</v>
      </c>
      <c r="E445" s="204" t="e">
        <f t="shared" si="100"/>
        <v>#VALUE!</v>
      </c>
      <c r="F445" s="204" t="e">
        <f t="shared" si="101"/>
        <v>#VALUE!</v>
      </c>
      <c r="H445" s="205"/>
      <c r="K445" s="206" t="e">
        <f t="shared" si="102"/>
        <v>#VALUE!</v>
      </c>
      <c r="L445" s="206" t="e">
        <f t="shared" si="103"/>
        <v>#VALUE!</v>
      </c>
      <c r="M445" s="207" t="e">
        <f t="shared" si="104"/>
        <v>#VALUE!</v>
      </c>
      <c r="O445" s="260">
        <v>431</v>
      </c>
      <c r="P445" s="261" t="e">
        <f t="shared" si="109"/>
        <v>#VALUE!</v>
      </c>
      <c r="Q445" s="262" t="e">
        <f t="shared" si="97"/>
        <v>#VALUE!</v>
      </c>
      <c r="R445" s="260" t="e">
        <f t="shared" si="105"/>
        <v>#VALUE!</v>
      </c>
      <c r="S445" s="245" t="e">
        <f t="shared" si="106"/>
        <v>#VALUE!</v>
      </c>
      <c r="T445" s="263" t="e">
        <f t="shared" si="107"/>
        <v>#VALUE!</v>
      </c>
    </row>
    <row r="446" spans="1:20" ht="9.75" customHeight="1" x14ac:dyDescent="0.2">
      <c r="A446" s="259" t="e">
        <f t="shared" si="98"/>
        <v>#VALUE!</v>
      </c>
      <c r="B446" s="203" t="e">
        <f t="shared" si="108"/>
        <v>#VALUE!</v>
      </c>
      <c r="C446" s="203" t="e">
        <f t="shared" si="99"/>
        <v>#VALUE!</v>
      </c>
      <c r="D446" s="204" t="e">
        <f t="shared" si="96"/>
        <v>#VALUE!</v>
      </c>
      <c r="E446" s="204" t="e">
        <f t="shared" si="100"/>
        <v>#VALUE!</v>
      </c>
      <c r="F446" s="204" t="e">
        <f t="shared" si="101"/>
        <v>#VALUE!</v>
      </c>
      <c r="H446" s="205"/>
      <c r="K446" s="206" t="e">
        <f t="shared" si="102"/>
        <v>#VALUE!</v>
      </c>
      <c r="L446" s="206" t="e">
        <f t="shared" si="103"/>
        <v>#VALUE!</v>
      </c>
      <c r="M446" s="207" t="e">
        <f t="shared" si="104"/>
        <v>#VALUE!</v>
      </c>
      <c r="O446" s="260">
        <v>432</v>
      </c>
      <c r="P446" s="261" t="e">
        <f t="shared" si="109"/>
        <v>#VALUE!</v>
      </c>
      <c r="Q446" s="262" t="e">
        <f t="shared" si="97"/>
        <v>#VALUE!</v>
      </c>
      <c r="R446" s="260" t="e">
        <f t="shared" si="105"/>
        <v>#VALUE!</v>
      </c>
      <c r="S446" s="245" t="e">
        <f t="shared" si="106"/>
        <v>#VALUE!</v>
      </c>
      <c r="T446" s="263" t="e">
        <f t="shared" si="107"/>
        <v>#VALUE!</v>
      </c>
    </row>
    <row r="447" spans="1:20" ht="9.75" customHeight="1" x14ac:dyDescent="0.2">
      <c r="A447" s="259" t="e">
        <f t="shared" si="98"/>
        <v>#VALUE!</v>
      </c>
      <c r="B447" s="203" t="e">
        <f t="shared" si="108"/>
        <v>#VALUE!</v>
      </c>
      <c r="C447" s="203" t="e">
        <f t="shared" si="99"/>
        <v>#VALUE!</v>
      </c>
      <c r="D447" s="204" t="e">
        <f t="shared" si="96"/>
        <v>#VALUE!</v>
      </c>
      <c r="E447" s="204" t="e">
        <f t="shared" si="100"/>
        <v>#VALUE!</v>
      </c>
      <c r="F447" s="204" t="e">
        <f t="shared" si="101"/>
        <v>#VALUE!</v>
      </c>
      <c r="H447" s="205"/>
      <c r="K447" s="206" t="e">
        <f t="shared" si="102"/>
        <v>#VALUE!</v>
      </c>
      <c r="L447" s="206" t="e">
        <f t="shared" si="103"/>
        <v>#VALUE!</v>
      </c>
      <c r="M447" s="207" t="e">
        <f t="shared" si="104"/>
        <v>#VALUE!</v>
      </c>
      <c r="O447" s="260">
        <v>433</v>
      </c>
      <c r="P447" s="261" t="e">
        <f t="shared" si="109"/>
        <v>#VALUE!</v>
      </c>
      <c r="Q447" s="262" t="e">
        <f t="shared" si="97"/>
        <v>#VALUE!</v>
      </c>
      <c r="R447" s="260" t="e">
        <f t="shared" si="105"/>
        <v>#VALUE!</v>
      </c>
      <c r="S447" s="245" t="e">
        <f t="shared" si="106"/>
        <v>#VALUE!</v>
      </c>
      <c r="T447" s="263" t="e">
        <f t="shared" si="107"/>
        <v>#VALUE!</v>
      </c>
    </row>
    <row r="448" spans="1:20" ht="9.75" customHeight="1" x14ac:dyDescent="0.2">
      <c r="A448" s="259" t="e">
        <f t="shared" si="98"/>
        <v>#VALUE!</v>
      </c>
      <c r="B448" s="203" t="e">
        <f t="shared" si="108"/>
        <v>#VALUE!</v>
      </c>
      <c r="C448" s="203" t="e">
        <f t="shared" si="99"/>
        <v>#VALUE!</v>
      </c>
      <c r="D448" s="204" t="e">
        <f t="shared" si="96"/>
        <v>#VALUE!</v>
      </c>
      <c r="E448" s="204" t="e">
        <f t="shared" si="100"/>
        <v>#VALUE!</v>
      </c>
      <c r="F448" s="204" t="e">
        <f t="shared" si="101"/>
        <v>#VALUE!</v>
      </c>
      <c r="H448" s="205"/>
      <c r="K448" s="206" t="e">
        <f t="shared" si="102"/>
        <v>#VALUE!</v>
      </c>
      <c r="L448" s="206" t="e">
        <f t="shared" si="103"/>
        <v>#VALUE!</v>
      </c>
      <c r="M448" s="207" t="e">
        <f t="shared" si="104"/>
        <v>#VALUE!</v>
      </c>
      <c r="O448" s="260">
        <v>434</v>
      </c>
      <c r="P448" s="261" t="e">
        <f t="shared" si="109"/>
        <v>#VALUE!</v>
      </c>
      <c r="Q448" s="262" t="e">
        <f t="shared" si="97"/>
        <v>#VALUE!</v>
      </c>
      <c r="R448" s="260" t="e">
        <f t="shared" si="105"/>
        <v>#VALUE!</v>
      </c>
      <c r="S448" s="245" t="e">
        <f t="shared" si="106"/>
        <v>#VALUE!</v>
      </c>
      <c r="T448" s="263" t="e">
        <f t="shared" si="107"/>
        <v>#VALUE!</v>
      </c>
    </row>
    <row r="449" spans="1:20" ht="9.75" customHeight="1" x14ac:dyDescent="0.2">
      <c r="A449" s="259" t="e">
        <f t="shared" si="98"/>
        <v>#VALUE!</v>
      </c>
      <c r="B449" s="203" t="e">
        <f t="shared" si="108"/>
        <v>#VALUE!</v>
      </c>
      <c r="C449" s="203" t="e">
        <f t="shared" si="99"/>
        <v>#VALUE!</v>
      </c>
      <c r="D449" s="204" t="e">
        <f t="shared" si="96"/>
        <v>#VALUE!</v>
      </c>
      <c r="E449" s="204" t="e">
        <f t="shared" si="100"/>
        <v>#VALUE!</v>
      </c>
      <c r="F449" s="204" t="e">
        <f t="shared" si="101"/>
        <v>#VALUE!</v>
      </c>
      <c r="H449" s="205"/>
      <c r="K449" s="206" t="e">
        <f t="shared" si="102"/>
        <v>#VALUE!</v>
      </c>
      <c r="L449" s="206" t="e">
        <f t="shared" si="103"/>
        <v>#VALUE!</v>
      </c>
      <c r="M449" s="207" t="e">
        <f t="shared" si="104"/>
        <v>#VALUE!</v>
      </c>
      <c r="O449" s="260">
        <v>435</v>
      </c>
      <c r="P449" s="261" t="e">
        <f t="shared" si="109"/>
        <v>#VALUE!</v>
      </c>
      <c r="Q449" s="262" t="e">
        <f t="shared" si="97"/>
        <v>#VALUE!</v>
      </c>
      <c r="R449" s="260" t="e">
        <f t="shared" si="105"/>
        <v>#VALUE!</v>
      </c>
      <c r="S449" s="245" t="e">
        <f t="shared" si="106"/>
        <v>#VALUE!</v>
      </c>
      <c r="T449" s="263" t="e">
        <f t="shared" si="107"/>
        <v>#VALUE!</v>
      </c>
    </row>
    <row r="450" spans="1:20" ht="9.75" customHeight="1" x14ac:dyDescent="0.2">
      <c r="A450" s="259" t="e">
        <f t="shared" si="98"/>
        <v>#VALUE!</v>
      </c>
      <c r="B450" s="203" t="e">
        <f t="shared" si="108"/>
        <v>#VALUE!</v>
      </c>
      <c r="C450" s="203" t="e">
        <f t="shared" si="99"/>
        <v>#VALUE!</v>
      </c>
      <c r="D450" s="204" t="e">
        <f t="shared" si="96"/>
        <v>#VALUE!</v>
      </c>
      <c r="E450" s="204" t="e">
        <f t="shared" si="100"/>
        <v>#VALUE!</v>
      </c>
      <c r="F450" s="204" t="e">
        <f t="shared" si="101"/>
        <v>#VALUE!</v>
      </c>
      <c r="H450" s="205"/>
      <c r="K450" s="206" t="e">
        <f t="shared" si="102"/>
        <v>#VALUE!</v>
      </c>
      <c r="L450" s="206" t="e">
        <f t="shared" si="103"/>
        <v>#VALUE!</v>
      </c>
      <c r="M450" s="207" t="e">
        <f t="shared" si="104"/>
        <v>#VALUE!</v>
      </c>
      <c r="O450" s="260">
        <v>436</v>
      </c>
      <c r="P450" s="261" t="e">
        <f t="shared" si="109"/>
        <v>#VALUE!</v>
      </c>
      <c r="Q450" s="262" t="e">
        <f t="shared" si="97"/>
        <v>#VALUE!</v>
      </c>
      <c r="R450" s="260" t="e">
        <f t="shared" si="105"/>
        <v>#VALUE!</v>
      </c>
      <c r="S450" s="245" t="e">
        <f t="shared" si="106"/>
        <v>#VALUE!</v>
      </c>
      <c r="T450" s="263" t="e">
        <f t="shared" si="107"/>
        <v>#VALUE!</v>
      </c>
    </row>
    <row r="451" spans="1:20" ht="9.75" customHeight="1" x14ac:dyDescent="0.2">
      <c r="A451" s="259" t="e">
        <f t="shared" si="98"/>
        <v>#VALUE!</v>
      </c>
      <c r="B451" s="203" t="e">
        <f t="shared" si="108"/>
        <v>#VALUE!</v>
      </c>
      <c r="C451" s="203" t="e">
        <f t="shared" si="99"/>
        <v>#VALUE!</v>
      </c>
      <c r="D451" s="204" t="e">
        <f t="shared" si="96"/>
        <v>#VALUE!</v>
      </c>
      <c r="E451" s="204" t="e">
        <f t="shared" si="100"/>
        <v>#VALUE!</v>
      </c>
      <c r="F451" s="204" t="e">
        <f t="shared" si="101"/>
        <v>#VALUE!</v>
      </c>
      <c r="H451" s="205"/>
      <c r="K451" s="206" t="e">
        <f t="shared" si="102"/>
        <v>#VALUE!</v>
      </c>
      <c r="L451" s="206" t="e">
        <f t="shared" si="103"/>
        <v>#VALUE!</v>
      </c>
      <c r="M451" s="207" t="e">
        <f t="shared" si="104"/>
        <v>#VALUE!</v>
      </c>
      <c r="O451" s="260">
        <v>437</v>
      </c>
      <c r="P451" s="261" t="e">
        <f t="shared" si="109"/>
        <v>#VALUE!</v>
      </c>
      <c r="Q451" s="262" t="e">
        <f t="shared" si="97"/>
        <v>#VALUE!</v>
      </c>
      <c r="R451" s="260" t="e">
        <f t="shared" si="105"/>
        <v>#VALUE!</v>
      </c>
      <c r="S451" s="245" t="e">
        <f t="shared" si="106"/>
        <v>#VALUE!</v>
      </c>
      <c r="T451" s="263" t="e">
        <f t="shared" si="107"/>
        <v>#VALUE!</v>
      </c>
    </row>
    <row r="452" spans="1:20" ht="9.75" customHeight="1" x14ac:dyDescent="0.2">
      <c r="A452" s="259" t="e">
        <f t="shared" si="98"/>
        <v>#VALUE!</v>
      </c>
      <c r="B452" s="203" t="e">
        <f t="shared" si="108"/>
        <v>#VALUE!</v>
      </c>
      <c r="C452" s="203" t="e">
        <f t="shared" si="99"/>
        <v>#VALUE!</v>
      </c>
      <c r="D452" s="204" t="e">
        <f t="shared" si="96"/>
        <v>#VALUE!</v>
      </c>
      <c r="E452" s="204" t="e">
        <f t="shared" si="100"/>
        <v>#VALUE!</v>
      </c>
      <c r="F452" s="204" t="e">
        <f t="shared" si="101"/>
        <v>#VALUE!</v>
      </c>
      <c r="H452" s="205"/>
      <c r="K452" s="206" t="e">
        <f t="shared" si="102"/>
        <v>#VALUE!</v>
      </c>
      <c r="L452" s="206" t="e">
        <f t="shared" si="103"/>
        <v>#VALUE!</v>
      </c>
      <c r="M452" s="207" t="e">
        <f t="shared" si="104"/>
        <v>#VALUE!</v>
      </c>
      <c r="O452" s="260">
        <v>438</v>
      </c>
      <c r="P452" s="261" t="e">
        <f t="shared" si="109"/>
        <v>#VALUE!</v>
      </c>
      <c r="Q452" s="262" t="e">
        <f t="shared" si="97"/>
        <v>#VALUE!</v>
      </c>
      <c r="R452" s="260" t="e">
        <f t="shared" si="105"/>
        <v>#VALUE!</v>
      </c>
      <c r="S452" s="245" t="e">
        <f t="shared" si="106"/>
        <v>#VALUE!</v>
      </c>
      <c r="T452" s="263" t="e">
        <f t="shared" si="107"/>
        <v>#VALUE!</v>
      </c>
    </row>
    <row r="453" spans="1:20" ht="9.75" customHeight="1" x14ac:dyDescent="0.2">
      <c r="A453" s="259" t="e">
        <f t="shared" si="98"/>
        <v>#VALUE!</v>
      </c>
      <c r="B453" s="203" t="e">
        <f t="shared" si="108"/>
        <v>#VALUE!</v>
      </c>
      <c r="C453" s="203" t="e">
        <f t="shared" si="99"/>
        <v>#VALUE!</v>
      </c>
      <c r="D453" s="204" t="e">
        <f t="shared" si="96"/>
        <v>#VALUE!</v>
      </c>
      <c r="E453" s="204" t="e">
        <f t="shared" si="100"/>
        <v>#VALUE!</v>
      </c>
      <c r="F453" s="204" t="e">
        <f t="shared" si="101"/>
        <v>#VALUE!</v>
      </c>
      <c r="H453" s="205"/>
      <c r="K453" s="206" t="e">
        <f t="shared" si="102"/>
        <v>#VALUE!</v>
      </c>
      <c r="L453" s="206" t="e">
        <f t="shared" si="103"/>
        <v>#VALUE!</v>
      </c>
      <c r="M453" s="207" t="e">
        <f t="shared" si="104"/>
        <v>#VALUE!</v>
      </c>
      <c r="O453" s="260">
        <v>439</v>
      </c>
      <c r="P453" s="261" t="e">
        <f t="shared" si="109"/>
        <v>#VALUE!</v>
      </c>
      <c r="Q453" s="262" t="e">
        <f t="shared" si="97"/>
        <v>#VALUE!</v>
      </c>
      <c r="R453" s="260" t="e">
        <f t="shared" si="105"/>
        <v>#VALUE!</v>
      </c>
      <c r="S453" s="245" t="e">
        <f t="shared" si="106"/>
        <v>#VALUE!</v>
      </c>
      <c r="T453" s="263" t="e">
        <f t="shared" si="107"/>
        <v>#VALUE!</v>
      </c>
    </row>
    <row r="454" spans="1:20" ht="9.75" customHeight="1" x14ac:dyDescent="0.2">
      <c r="A454" s="259" t="e">
        <f t="shared" si="98"/>
        <v>#VALUE!</v>
      </c>
      <c r="B454" s="203" t="e">
        <f t="shared" si="108"/>
        <v>#VALUE!</v>
      </c>
      <c r="C454" s="203" t="e">
        <f t="shared" si="99"/>
        <v>#VALUE!</v>
      </c>
      <c r="D454" s="204" t="e">
        <f t="shared" si="96"/>
        <v>#VALUE!</v>
      </c>
      <c r="E454" s="204" t="e">
        <f t="shared" si="100"/>
        <v>#VALUE!</v>
      </c>
      <c r="F454" s="204" t="e">
        <f t="shared" si="101"/>
        <v>#VALUE!</v>
      </c>
      <c r="H454" s="205"/>
      <c r="K454" s="206" t="e">
        <f t="shared" si="102"/>
        <v>#VALUE!</v>
      </c>
      <c r="L454" s="206" t="e">
        <f t="shared" si="103"/>
        <v>#VALUE!</v>
      </c>
      <c r="M454" s="207" t="e">
        <f t="shared" si="104"/>
        <v>#VALUE!</v>
      </c>
      <c r="O454" s="260">
        <v>440</v>
      </c>
      <c r="P454" s="261" t="e">
        <f t="shared" si="109"/>
        <v>#VALUE!</v>
      </c>
      <c r="Q454" s="262" t="e">
        <f t="shared" si="97"/>
        <v>#VALUE!</v>
      </c>
      <c r="R454" s="260" t="e">
        <f t="shared" si="105"/>
        <v>#VALUE!</v>
      </c>
      <c r="S454" s="245" t="e">
        <f t="shared" si="106"/>
        <v>#VALUE!</v>
      </c>
      <c r="T454" s="263" t="e">
        <f t="shared" si="107"/>
        <v>#VALUE!</v>
      </c>
    </row>
    <row r="455" spans="1:20" ht="9.75" customHeight="1" x14ac:dyDescent="0.2">
      <c r="A455" s="259" t="e">
        <f t="shared" si="98"/>
        <v>#VALUE!</v>
      </c>
      <c r="B455" s="203" t="e">
        <f t="shared" si="108"/>
        <v>#VALUE!</v>
      </c>
      <c r="C455" s="203" t="e">
        <f t="shared" si="99"/>
        <v>#VALUE!</v>
      </c>
      <c r="D455" s="204" t="e">
        <f t="shared" si="96"/>
        <v>#VALUE!</v>
      </c>
      <c r="E455" s="204" t="e">
        <f t="shared" si="100"/>
        <v>#VALUE!</v>
      </c>
      <c r="F455" s="204" t="e">
        <f t="shared" si="101"/>
        <v>#VALUE!</v>
      </c>
      <c r="H455" s="205"/>
      <c r="K455" s="206" t="e">
        <f t="shared" si="102"/>
        <v>#VALUE!</v>
      </c>
      <c r="L455" s="206" t="e">
        <f t="shared" si="103"/>
        <v>#VALUE!</v>
      </c>
      <c r="M455" s="207" t="e">
        <f t="shared" si="104"/>
        <v>#VALUE!</v>
      </c>
      <c r="O455" s="260">
        <v>441</v>
      </c>
      <c r="P455" s="261" t="e">
        <f t="shared" si="109"/>
        <v>#VALUE!</v>
      </c>
      <c r="Q455" s="262" t="e">
        <f t="shared" si="97"/>
        <v>#VALUE!</v>
      </c>
      <c r="R455" s="260" t="e">
        <f t="shared" si="105"/>
        <v>#VALUE!</v>
      </c>
      <c r="S455" s="245" t="e">
        <f t="shared" si="106"/>
        <v>#VALUE!</v>
      </c>
      <c r="T455" s="263" t="e">
        <f t="shared" si="107"/>
        <v>#VALUE!</v>
      </c>
    </row>
    <row r="456" spans="1:20" ht="9.75" customHeight="1" x14ac:dyDescent="0.2">
      <c r="A456" s="259" t="e">
        <f t="shared" si="98"/>
        <v>#VALUE!</v>
      </c>
      <c r="B456" s="203" t="e">
        <f t="shared" si="108"/>
        <v>#VALUE!</v>
      </c>
      <c r="C456" s="203" t="e">
        <f t="shared" si="99"/>
        <v>#VALUE!</v>
      </c>
      <c r="D456" s="204" t="e">
        <f t="shared" si="96"/>
        <v>#VALUE!</v>
      </c>
      <c r="E456" s="204" t="e">
        <f t="shared" si="100"/>
        <v>#VALUE!</v>
      </c>
      <c r="F456" s="204" t="e">
        <f t="shared" si="101"/>
        <v>#VALUE!</v>
      </c>
      <c r="H456" s="205"/>
      <c r="K456" s="206" t="e">
        <f t="shared" si="102"/>
        <v>#VALUE!</v>
      </c>
      <c r="L456" s="206" t="e">
        <f t="shared" si="103"/>
        <v>#VALUE!</v>
      </c>
      <c r="M456" s="207" t="e">
        <f t="shared" si="104"/>
        <v>#VALUE!</v>
      </c>
      <c r="O456" s="260">
        <v>442</v>
      </c>
      <c r="P456" s="261" t="e">
        <f t="shared" si="109"/>
        <v>#VALUE!</v>
      </c>
      <c r="Q456" s="262" t="e">
        <f t="shared" si="97"/>
        <v>#VALUE!</v>
      </c>
      <c r="R456" s="260" t="e">
        <f t="shared" si="105"/>
        <v>#VALUE!</v>
      </c>
      <c r="S456" s="245" t="e">
        <f t="shared" si="106"/>
        <v>#VALUE!</v>
      </c>
      <c r="T456" s="263" t="e">
        <f t="shared" si="107"/>
        <v>#VALUE!</v>
      </c>
    </row>
    <row r="457" spans="1:20" ht="9.75" customHeight="1" x14ac:dyDescent="0.2">
      <c r="A457" s="259" t="e">
        <f t="shared" si="98"/>
        <v>#VALUE!</v>
      </c>
      <c r="B457" s="203" t="e">
        <f t="shared" si="108"/>
        <v>#VALUE!</v>
      </c>
      <c r="C457" s="203" t="e">
        <f t="shared" si="99"/>
        <v>#VALUE!</v>
      </c>
      <c r="D457" s="204" t="e">
        <f t="shared" si="96"/>
        <v>#VALUE!</v>
      </c>
      <c r="E457" s="204" t="e">
        <f t="shared" si="100"/>
        <v>#VALUE!</v>
      </c>
      <c r="F457" s="204" t="e">
        <f t="shared" si="101"/>
        <v>#VALUE!</v>
      </c>
      <c r="H457" s="205"/>
      <c r="K457" s="206" t="e">
        <f t="shared" si="102"/>
        <v>#VALUE!</v>
      </c>
      <c r="L457" s="206" t="e">
        <f t="shared" si="103"/>
        <v>#VALUE!</v>
      </c>
      <c r="M457" s="207" t="e">
        <f t="shared" si="104"/>
        <v>#VALUE!</v>
      </c>
      <c r="O457" s="260">
        <v>443</v>
      </c>
      <c r="P457" s="261" t="e">
        <f t="shared" si="109"/>
        <v>#VALUE!</v>
      </c>
      <c r="Q457" s="262" t="e">
        <f t="shared" si="97"/>
        <v>#VALUE!</v>
      </c>
      <c r="R457" s="260" t="e">
        <f t="shared" si="105"/>
        <v>#VALUE!</v>
      </c>
      <c r="S457" s="245" t="e">
        <f t="shared" si="106"/>
        <v>#VALUE!</v>
      </c>
      <c r="T457" s="263" t="e">
        <f t="shared" si="107"/>
        <v>#VALUE!</v>
      </c>
    </row>
    <row r="458" spans="1:20" ht="9.75" customHeight="1" x14ac:dyDescent="0.2">
      <c r="A458" s="259" t="e">
        <f t="shared" si="98"/>
        <v>#VALUE!</v>
      </c>
      <c r="B458" s="203" t="e">
        <f t="shared" si="108"/>
        <v>#VALUE!</v>
      </c>
      <c r="C458" s="203" t="e">
        <f t="shared" si="99"/>
        <v>#VALUE!</v>
      </c>
      <c r="D458" s="204" t="e">
        <f t="shared" si="96"/>
        <v>#VALUE!</v>
      </c>
      <c r="E458" s="204" t="e">
        <f t="shared" si="100"/>
        <v>#VALUE!</v>
      </c>
      <c r="F458" s="204" t="e">
        <f t="shared" si="101"/>
        <v>#VALUE!</v>
      </c>
      <c r="H458" s="205"/>
      <c r="K458" s="206" t="e">
        <f t="shared" si="102"/>
        <v>#VALUE!</v>
      </c>
      <c r="L458" s="206" t="e">
        <f t="shared" si="103"/>
        <v>#VALUE!</v>
      </c>
      <c r="M458" s="207" t="e">
        <f t="shared" si="104"/>
        <v>#VALUE!</v>
      </c>
      <c r="O458" s="260">
        <v>444</v>
      </c>
      <c r="P458" s="261" t="e">
        <f t="shared" si="109"/>
        <v>#VALUE!</v>
      </c>
      <c r="Q458" s="262" t="e">
        <f t="shared" si="97"/>
        <v>#VALUE!</v>
      </c>
      <c r="R458" s="260" t="e">
        <f t="shared" si="105"/>
        <v>#VALUE!</v>
      </c>
      <c r="S458" s="245" t="e">
        <f t="shared" si="106"/>
        <v>#VALUE!</v>
      </c>
      <c r="T458" s="263" t="e">
        <f t="shared" si="107"/>
        <v>#VALUE!</v>
      </c>
    </row>
    <row r="459" spans="1:20" ht="9.75" customHeight="1" x14ac:dyDescent="0.2">
      <c r="A459" s="259" t="e">
        <f t="shared" si="98"/>
        <v>#VALUE!</v>
      </c>
      <c r="B459" s="203" t="e">
        <f t="shared" si="108"/>
        <v>#VALUE!</v>
      </c>
      <c r="C459" s="203" t="e">
        <f t="shared" si="99"/>
        <v>#VALUE!</v>
      </c>
      <c r="D459" s="204" t="e">
        <f t="shared" si="96"/>
        <v>#VALUE!</v>
      </c>
      <c r="E459" s="204" t="e">
        <f t="shared" si="100"/>
        <v>#VALUE!</v>
      </c>
      <c r="F459" s="204" t="e">
        <f t="shared" si="101"/>
        <v>#VALUE!</v>
      </c>
      <c r="H459" s="205"/>
      <c r="K459" s="206" t="e">
        <f t="shared" si="102"/>
        <v>#VALUE!</v>
      </c>
      <c r="L459" s="206" t="e">
        <f t="shared" si="103"/>
        <v>#VALUE!</v>
      </c>
      <c r="M459" s="207" t="e">
        <f t="shared" si="104"/>
        <v>#VALUE!</v>
      </c>
      <c r="O459" s="260">
        <v>445</v>
      </c>
      <c r="P459" s="261" t="e">
        <f t="shared" si="109"/>
        <v>#VALUE!</v>
      </c>
      <c r="Q459" s="262" t="e">
        <f t="shared" si="97"/>
        <v>#VALUE!</v>
      </c>
      <c r="R459" s="260" t="e">
        <f t="shared" si="105"/>
        <v>#VALUE!</v>
      </c>
      <c r="S459" s="245" t="e">
        <f t="shared" si="106"/>
        <v>#VALUE!</v>
      </c>
      <c r="T459" s="263" t="e">
        <f t="shared" si="107"/>
        <v>#VALUE!</v>
      </c>
    </row>
    <row r="460" spans="1:20" ht="9.75" customHeight="1" x14ac:dyDescent="0.2">
      <c r="A460" s="259" t="e">
        <f t="shared" si="98"/>
        <v>#VALUE!</v>
      </c>
      <c r="B460" s="203" t="e">
        <f t="shared" si="108"/>
        <v>#VALUE!</v>
      </c>
      <c r="C460" s="203" t="e">
        <f t="shared" si="99"/>
        <v>#VALUE!</v>
      </c>
      <c r="D460" s="204" t="e">
        <f t="shared" si="96"/>
        <v>#VALUE!</v>
      </c>
      <c r="E460" s="204" t="e">
        <f t="shared" si="100"/>
        <v>#VALUE!</v>
      </c>
      <c r="F460" s="204" t="e">
        <f t="shared" si="101"/>
        <v>#VALUE!</v>
      </c>
      <c r="H460" s="205"/>
      <c r="K460" s="206" t="e">
        <f t="shared" si="102"/>
        <v>#VALUE!</v>
      </c>
      <c r="L460" s="206" t="e">
        <f t="shared" si="103"/>
        <v>#VALUE!</v>
      </c>
      <c r="M460" s="207" t="e">
        <f t="shared" si="104"/>
        <v>#VALUE!</v>
      </c>
      <c r="O460" s="260">
        <v>446</v>
      </c>
      <c r="P460" s="261" t="e">
        <f t="shared" si="109"/>
        <v>#VALUE!</v>
      </c>
      <c r="Q460" s="262" t="e">
        <f t="shared" si="97"/>
        <v>#VALUE!</v>
      </c>
      <c r="R460" s="260" t="e">
        <f t="shared" si="105"/>
        <v>#VALUE!</v>
      </c>
      <c r="S460" s="245" t="e">
        <f t="shared" si="106"/>
        <v>#VALUE!</v>
      </c>
      <c r="T460" s="263" t="e">
        <f t="shared" si="107"/>
        <v>#VALUE!</v>
      </c>
    </row>
    <row r="461" spans="1:20" ht="9.75" customHeight="1" x14ac:dyDescent="0.2">
      <c r="A461" s="259" t="e">
        <f t="shared" si="98"/>
        <v>#VALUE!</v>
      </c>
      <c r="B461" s="203" t="e">
        <f t="shared" si="108"/>
        <v>#VALUE!</v>
      </c>
      <c r="C461" s="203" t="e">
        <f t="shared" si="99"/>
        <v>#VALUE!</v>
      </c>
      <c r="D461" s="204" t="e">
        <f t="shared" si="96"/>
        <v>#VALUE!</v>
      </c>
      <c r="E461" s="204" t="e">
        <f t="shared" si="100"/>
        <v>#VALUE!</v>
      </c>
      <c r="F461" s="204" t="e">
        <f t="shared" si="101"/>
        <v>#VALUE!</v>
      </c>
      <c r="H461" s="205"/>
      <c r="K461" s="206" t="e">
        <f t="shared" si="102"/>
        <v>#VALUE!</v>
      </c>
      <c r="L461" s="206" t="e">
        <f t="shared" si="103"/>
        <v>#VALUE!</v>
      </c>
      <c r="M461" s="207" t="e">
        <f t="shared" si="104"/>
        <v>#VALUE!</v>
      </c>
      <c r="O461" s="260">
        <v>447</v>
      </c>
      <c r="P461" s="261" t="e">
        <f t="shared" si="109"/>
        <v>#VALUE!</v>
      </c>
      <c r="Q461" s="262" t="e">
        <f t="shared" si="97"/>
        <v>#VALUE!</v>
      </c>
      <c r="R461" s="260" t="e">
        <f t="shared" si="105"/>
        <v>#VALUE!</v>
      </c>
      <c r="S461" s="245" t="e">
        <f t="shared" si="106"/>
        <v>#VALUE!</v>
      </c>
      <c r="T461" s="263" t="e">
        <f t="shared" si="107"/>
        <v>#VALUE!</v>
      </c>
    </row>
    <row r="462" spans="1:20" ht="9.75" customHeight="1" x14ac:dyDescent="0.2">
      <c r="A462" s="259" t="e">
        <f t="shared" si="98"/>
        <v>#VALUE!</v>
      </c>
      <c r="B462" s="203" t="e">
        <f t="shared" si="108"/>
        <v>#VALUE!</v>
      </c>
      <c r="C462" s="203" t="e">
        <f t="shared" si="99"/>
        <v>#VALUE!</v>
      </c>
      <c r="D462" s="204" t="e">
        <f t="shared" si="96"/>
        <v>#VALUE!</v>
      </c>
      <c r="E462" s="204" t="e">
        <f t="shared" si="100"/>
        <v>#VALUE!</v>
      </c>
      <c r="F462" s="204" t="e">
        <f t="shared" si="101"/>
        <v>#VALUE!</v>
      </c>
      <c r="H462" s="205"/>
      <c r="K462" s="206" t="e">
        <f t="shared" si="102"/>
        <v>#VALUE!</v>
      </c>
      <c r="L462" s="206" t="e">
        <f t="shared" si="103"/>
        <v>#VALUE!</v>
      </c>
      <c r="M462" s="207" t="e">
        <f t="shared" si="104"/>
        <v>#VALUE!</v>
      </c>
      <c r="O462" s="260">
        <v>448</v>
      </c>
      <c r="P462" s="261" t="e">
        <f t="shared" si="109"/>
        <v>#VALUE!</v>
      </c>
      <c r="Q462" s="262" t="e">
        <f t="shared" si="97"/>
        <v>#VALUE!</v>
      </c>
      <c r="R462" s="260" t="e">
        <f t="shared" si="105"/>
        <v>#VALUE!</v>
      </c>
      <c r="S462" s="245" t="e">
        <f t="shared" si="106"/>
        <v>#VALUE!</v>
      </c>
      <c r="T462" s="263" t="e">
        <f t="shared" si="107"/>
        <v>#VALUE!</v>
      </c>
    </row>
    <row r="463" spans="1:20" ht="9.75" customHeight="1" x14ac:dyDescent="0.2">
      <c r="A463" s="259" t="e">
        <f t="shared" si="98"/>
        <v>#VALUE!</v>
      </c>
      <c r="B463" s="203" t="e">
        <f t="shared" si="108"/>
        <v>#VALUE!</v>
      </c>
      <c r="C463" s="203" t="e">
        <f t="shared" si="99"/>
        <v>#VALUE!</v>
      </c>
      <c r="D463" s="204" t="e">
        <f t="shared" ref="D463:D526" si="110">B463*$C$9/12</f>
        <v>#VALUE!</v>
      </c>
      <c r="E463" s="204" t="e">
        <f t="shared" si="100"/>
        <v>#VALUE!</v>
      </c>
      <c r="F463" s="204" t="e">
        <f t="shared" si="101"/>
        <v>#VALUE!</v>
      </c>
      <c r="H463" s="205"/>
      <c r="K463" s="206" t="e">
        <f t="shared" si="102"/>
        <v>#VALUE!</v>
      </c>
      <c r="L463" s="206" t="e">
        <f t="shared" si="103"/>
        <v>#VALUE!</v>
      </c>
      <c r="M463" s="207" t="e">
        <f t="shared" si="104"/>
        <v>#VALUE!</v>
      </c>
      <c r="O463" s="260">
        <v>449</v>
      </c>
      <c r="P463" s="261" t="e">
        <f t="shared" si="109"/>
        <v>#VALUE!</v>
      </c>
      <c r="Q463" s="262" t="e">
        <f t="shared" ref="Q463:Q526" si="111">YEAR(P463)</f>
        <v>#VALUE!</v>
      </c>
      <c r="R463" s="260" t="e">
        <f t="shared" si="105"/>
        <v>#VALUE!</v>
      </c>
      <c r="S463" s="245" t="e">
        <f t="shared" si="106"/>
        <v>#VALUE!</v>
      </c>
      <c r="T463" s="263" t="e">
        <f t="shared" si="107"/>
        <v>#VALUE!</v>
      </c>
    </row>
    <row r="464" spans="1:20" ht="9.75" customHeight="1" x14ac:dyDescent="0.2">
      <c r="A464" s="259" t="e">
        <f t="shared" ref="A464:A527" si="112">IF(P464&gt;$F$8,"-",P464)</f>
        <v>#VALUE!</v>
      </c>
      <c r="B464" s="203" t="e">
        <f t="shared" si="108"/>
        <v>#VALUE!</v>
      </c>
      <c r="C464" s="203" t="e">
        <f t="shared" ref="C464:C527" si="113">M464</f>
        <v>#VALUE!</v>
      </c>
      <c r="D464" s="204" t="e">
        <f t="shared" si="110"/>
        <v>#VALUE!</v>
      </c>
      <c r="E464" s="204" t="e">
        <f t="shared" ref="E464:E527" si="114">SUM(C464:D464)</f>
        <v>#VALUE!</v>
      </c>
      <c r="F464" s="204" t="e">
        <f t="shared" ref="F464:F527" si="115">B464-C464</f>
        <v>#VALUE!</v>
      </c>
      <c r="H464" s="205"/>
      <c r="K464" s="206" t="e">
        <f t="shared" ref="K464:K527" si="116">IF(OR(P464&lt;$F$9,P464&gt;$F$8),0,$C$7/$R$14)</f>
        <v>#VALUE!</v>
      </c>
      <c r="L464" s="206" t="e">
        <f t="shared" ref="L464:L527" si="117">IF(OR(P464&lt;$F$9,P464&gt;$F$8),0,PMT($C$9/12,$R$14,$C$7)*-1-D464)</f>
        <v>#VALUE!</v>
      </c>
      <c r="M464" s="207" t="e">
        <f t="shared" ref="M464:M527" si="118">IF($C$11=$L$9,H464,IF($C$11=$L$7,K464,IF($C$11=$L$8,L464,0)))</f>
        <v>#VALUE!</v>
      </c>
      <c r="O464" s="260">
        <v>450</v>
      </c>
      <c r="P464" s="261" t="e">
        <f t="shared" si="109"/>
        <v>#VALUE!</v>
      </c>
      <c r="Q464" s="262" t="e">
        <f t="shared" si="111"/>
        <v>#VALUE!</v>
      </c>
      <c r="R464" s="260" t="e">
        <f t="shared" ref="R464:R527" si="119">IF(OR(P464&lt;$F$9,P464&gt;$F$8),0,1)</f>
        <v>#VALUE!</v>
      </c>
      <c r="S464" s="245" t="e">
        <f t="shared" ref="S464:S527" si="120">CONCATENATE(YEAR(P464),MONTH(P464))</f>
        <v>#VALUE!</v>
      </c>
      <c r="T464" s="263" t="e">
        <f t="shared" ref="T464:T527" si="121">F464</f>
        <v>#VALUE!</v>
      </c>
    </row>
    <row r="465" spans="1:20" ht="9.75" customHeight="1" x14ac:dyDescent="0.2">
      <c r="A465" s="259" t="e">
        <f t="shared" si="112"/>
        <v>#VALUE!</v>
      </c>
      <c r="B465" s="203" t="e">
        <f t="shared" ref="B465:B528" si="122">F464</f>
        <v>#VALUE!</v>
      </c>
      <c r="C465" s="203" t="e">
        <f t="shared" si="113"/>
        <v>#VALUE!</v>
      </c>
      <c r="D465" s="204" t="e">
        <f t="shared" si="110"/>
        <v>#VALUE!</v>
      </c>
      <c r="E465" s="204" t="e">
        <f t="shared" si="114"/>
        <v>#VALUE!</v>
      </c>
      <c r="F465" s="204" t="e">
        <f t="shared" si="115"/>
        <v>#VALUE!</v>
      </c>
      <c r="H465" s="205"/>
      <c r="K465" s="206" t="e">
        <f t="shared" si="116"/>
        <v>#VALUE!</v>
      </c>
      <c r="L465" s="206" t="e">
        <f t="shared" si="117"/>
        <v>#VALUE!</v>
      </c>
      <c r="M465" s="207" t="e">
        <f t="shared" si="118"/>
        <v>#VALUE!</v>
      </c>
      <c r="O465" s="260">
        <v>451</v>
      </c>
      <c r="P465" s="261" t="e">
        <f t="shared" si="109"/>
        <v>#VALUE!</v>
      </c>
      <c r="Q465" s="262" t="e">
        <f t="shared" si="111"/>
        <v>#VALUE!</v>
      </c>
      <c r="R465" s="260" t="e">
        <f t="shared" si="119"/>
        <v>#VALUE!</v>
      </c>
      <c r="S465" s="245" t="e">
        <f t="shared" si="120"/>
        <v>#VALUE!</v>
      </c>
      <c r="T465" s="263" t="e">
        <f t="shared" si="121"/>
        <v>#VALUE!</v>
      </c>
    </row>
    <row r="466" spans="1:20" ht="9.75" customHeight="1" x14ac:dyDescent="0.2">
      <c r="A466" s="259" t="e">
        <f t="shared" si="112"/>
        <v>#VALUE!</v>
      </c>
      <c r="B466" s="203" t="e">
        <f t="shared" si="122"/>
        <v>#VALUE!</v>
      </c>
      <c r="C466" s="203" t="e">
        <f t="shared" si="113"/>
        <v>#VALUE!</v>
      </c>
      <c r="D466" s="204" t="e">
        <f t="shared" si="110"/>
        <v>#VALUE!</v>
      </c>
      <c r="E466" s="204" t="e">
        <f t="shared" si="114"/>
        <v>#VALUE!</v>
      </c>
      <c r="F466" s="204" t="e">
        <f t="shared" si="115"/>
        <v>#VALUE!</v>
      </c>
      <c r="H466" s="205"/>
      <c r="K466" s="206" t="e">
        <f t="shared" si="116"/>
        <v>#VALUE!</v>
      </c>
      <c r="L466" s="206" t="e">
        <f t="shared" si="117"/>
        <v>#VALUE!</v>
      </c>
      <c r="M466" s="207" t="e">
        <f t="shared" si="118"/>
        <v>#VALUE!</v>
      </c>
      <c r="O466" s="260">
        <v>452</v>
      </c>
      <c r="P466" s="261" t="e">
        <f t="shared" si="109"/>
        <v>#VALUE!</v>
      </c>
      <c r="Q466" s="262" t="e">
        <f t="shared" si="111"/>
        <v>#VALUE!</v>
      </c>
      <c r="R466" s="260" t="e">
        <f t="shared" si="119"/>
        <v>#VALUE!</v>
      </c>
      <c r="S466" s="245" t="e">
        <f t="shared" si="120"/>
        <v>#VALUE!</v>
      </c>
      <c r="T466" s="263" t="e">
        <f t="shared" si="121"/>
        <v>#VALUE!</v>
      </c>
    </row>
    <row r="467" spans="1:20" ht="9.75" customHeight="1" x14ac:dyDescent="0.2">
      <c r="A467" s="259" t="e">
        <f t="shared" si="112"/>
        <v>#VALUE!</v>
      </c>
      <c r="B467" s="203" t="e">
        <f t="shared" si="122"/>
        <v>#VALUE!</v>
      </c>
      <c r="C467" s="203" t="e">
        <f t="shared" si="113"/>
        <v>#VALUE!</v>
      </c>
      <c r="D467" s="204" t="e">
        <f t="shared" si="110"/>
        <v>#VALUE!</v>
      </c>
      <c r="E467" s="204" t="e">
        <f t="shared" si="114"/>
        <v>#VALUE!</v>
      </c>
      <c r="F467" s="204" t="e">
        <f t="shared" si="115"/>
        <v>#VALUE!</v>
      </c>
      <c r="H467" s="205"/>
      <c r="K467" s="206" t="e">
        <f t="shared" si="116"/>
        <v>#VALUE!</v>
      </c>
      <c r="L467" s="206" t="e">
        <f t="shared" si="117"/>
        <v>#VALUE!</v>
      </c>
      <c r="M467" s="207" t="e">
        <f t="shared" si="118"/>
        <v>#VALUE!</v>
      </c>
      <c r="O467" s="260">
        <v>453</v>
      </c>
      <c r="P467" s="261" t="e">
        <f t="shared" si="109"/>
        <v>#VALUE!</v>
      </c>
      <c r="Q467" s="262" t="e">
        <f t="shared" si="111"/>
        <v>#VALUE!</v>
      </c>
      <c r="R467" s="260" t="e">
        <f t="shared" si="119"/>
        <v>#VALUE!</v>
      </c>
      <c r="S467" s="245" t="e">
        <f t="shared" si="120"/>
        <v>#VALUE!</v>
      </c>
      <c r="T467" s="263" t="e">
        <f t="shared" si="121"/>
        <v>#VALUE!</v>
      </c>
    </row>
    <row r="468" spans="1:20" ht="9.75" customHeight="1" x14ac:dyDescent="0.2">
      <c r="A468" s="259" t="e">
        <f t="shared" si="112"/>
        <v>#VALUE!</v>
      </c>
      <c r="B468" s="203" t="e">
        <f t="shared" si="122"/>
        <v>#VALUE!</v>
      </c>
      <c r="C468" s="203" t="e">
        <f t="shared" si="113"/>
        <v>#VALUE!</v>
      </c>
      <c r="D468" s="204" t="e">
        <f t="shared" si="110"/>
        <v>#VALUE!</v>
      </c>
      <c r="E468" s="204" t="e">
        <f t="shared" si="114"/>
        <v>#VALUE!</v>
      </c>
      <c r="F468" s="204" t="e">
        <f t="shared" si="115"/>
        <v>#VALUE!</v>
      </c>
      <c r="H468" s="205"/>
      <c r="K468" s="206" t="e">
        <f t="shared" si="116"/>
        <v>#VALUE!</v>
      </c>
      <c r="L468" s="206" t="e">
        <f t="shared" si="117"/>
        <v>#VALUE!</v>
      </c>
      <c r="M468" s="207" t="e">
        <f t="shared" si="118"/>
        <v>#VALUE!</v>
      </c>
      <c r="O468" s="260">
        <v>454</v>
      </c>
      <c r="P468" s="261" t="e">
        <f t="shared" si="109"/>
        <v>#VALUE!</v>
      </c>
      <c r="Q468" s="262" t="e">
        <f t="shared" si="111"/>
        <v>#VALUE!</v>
      </c>
      <c r="R468" s="260" t="e">
        <f t="shared" si="119"/>
        <v>#VALUE!</v>
      </c>
      <c r="S468" s="245" t="e">
        <f t="shared" si="120"/>
        <v>#VALUE!</v>
      </c>
      <c r="T468" s="263" t="e">
        <f t="shared" si="121"/>
        <v>#VALUE!</v>
      </c>
    </row>
    <row r="469" spans="1:20" ht="9.75" customHeight="1" x14ac:dyDescent="0.2">
      <c r="A469" s="259" t="e">
        <f t="shared" si="112"/>
        <v>#VALUE!</v>
      </c>
      <c r="B469" s="203" t="e">
        <f t="shared" si="122"/>
        <v>#VALUE!</v>
      </c>
      <c r="C469" s="203" t="e">
        <f t="shared" si="113"/>
        <v>#VALUE!</v>
      </c>
      <c r="D469" s="204" t="e">
        <f t="shared" si="110"/>
        <v>#VALUE!</v>
      </c>
      <c r="E469" s="204" t="e">
        <f t="shared" si="114"/>
        <v>#VALUE!</v>
      </c>
      <c r="F469" s="204" t="e">
        <f t="shared" si="115"/>
        <v>#VALUE!</v>
      </c>
      <c r="H469" s="205"/>
      <c r="K469" s="206" t="e">
        <f t="shared" si="116"/>
        <v>#VALUE!</v>
      </c>
      <c r="L469" s="206" t="e">
        <f t="shared" si="117"/>
        <v>#VALUE!</v>
      </c>
      <c r="M469" s="207" t="e">
        <f t="shared" si="118"/>
        <v>#VALUE!</v>
      </c>
      <c r="O469" s="260">
        <v>455</v>
      </c>
      <c r="P469" s="261" t="e">
        <f t="shared" si="109"/>
        <v>#VALUE!</v>
      </c>
      <c r="Q469" s="262" t="e">
        <f t="shared" si="111"/>
        <v>#VALUE!</v>
      </c>
      <c r="R469" s="260" t="e">
        <f t="shared" si="119"/>
        <v>#VALUE!</v>
      </c>
      <c r="S469" s="245" t="e">
        <f t="shared" si="120"/>
        <v>#VALUE!</v>
      </c>
      <c r="T469" s="263" t="e">
        <f t="shared" si="121"/>
        <v>#VALUE!</v>
      </c>
    </row>
    <row r="470" spans="1:20" ht="9.75" customHeight="1" x14ac:dyDescent="0.2">
      <c r="A470" s="259" t="e">
        <f t="shared" si="112"/>
        <v>#VALUE!</v>
      </c>
      <c r="B470" s="203" t="e">
        <f t="shared" si="122"/>
        <v>#VALUE!</v>
      </c>
      <c r="C470" s="203" t="e">
        <f t="shared" si="113"/>
        <v>#VALUE!</v>
      </c>
      <c r="D470" s="204" t="e">
        <f t="shared" si="110"/>
        <v>#VALUE!</v>
      </c>
      <c r="E470" s="204" t="e">
        <f t="shared" si="114"/>
        <v>#VALUE!</v>
      </c>
      <c r="F470" s="204" t="e">
        <f t="shared" si="115"/>
        <v>#VALUE!</v>
      </c>
      <c r="H470" s="205"/>
      <c r="K470" s="206" t="e">
        <f t="shared" si="116"/>
        <v>#VALUE!</v>
      </c>
      <c r="L470" s="206" t="e">
        <f t="shared" si="117"/>
        <v>#VALUE!</v>
      </c>
      <c r="M470" s="207" t="e">
        <f t="shared" si="118"/>
        <v>#VALUE!</v>
      </c>
      <c r="O470" s="260">
        <v>456</v>
      </c>
      <c r="P470" s="261" t="e">
        <f t="shared" si="109"/>
        <v>#VALUE!</v>
      </c>
      <c r="Q470" s="262" t="e">
        <f t="shared" si="111"/>
        <v>#VALUE!</v>
      </c>
      <c r="R470" s="260" t="e">
        <f t="shared" si="119"/>
        <v>#VALUE!</v>
      </c>
      <c r="S470" s="245" t="e">
        <f t="shared" si="120"/>
        <v>#VALUE!</v>
      </c>
      <c r="T470" s="263" t="e">
        <f t="shared" si="121"/>
        <v>#VALUE!</v>
      </c>
    </row>
    <row r="471" spans="1:20" ht="9.75" customHeight="1" x14ac:dyDescent="0.2">
      <c r="A471" s="259" t="e">
        <f t="shared" si="112"/>
        <v>#VALUE!</v>
      </c>
      <c r="B471" s="203" t="e">
        <f t="shared" si="122"/>
        <v>#VALUE!</v>
      </c>
      <c r="C471" s="203" t="e">
        <f t="shared" si="113"/>
        <v>#VALUE!</v>
      </c>
      <c r="D471" s="204" t="e">
        <f t="shared" si="110"/>
        <v>#VALUE!</v>
      </c>
      <c r="E471" s="204" t="e">
        <f t="shared" si="114"/>
        <v>#VALUE!</v>
      </c>
      <c r="F471" s="204" t="e">
        <f t="shared" si="115"/>
        <v>#VALUE!</v>
      </c>
      <c r="H471" s="205"/>
      <c r="K471" s="206" t="e">
        <f t="shared" si="116"/>
        <v>#VALUE!</v>
      </c>
      <c r="L471" s="206" t="e">
        <f t="shared" si="117"/>
        <v>#VALUE!</v>
      </c>
      <c r="M471" s="207" t="e">
        <f t="shared" si="118"/>
        <v>#VALUE!</v>
      </c>
      <c r="O471" s="260">
        <v>457</v>
      </c>
      <c r="P471" s="261" t="e">
        <f t="shared" si="109"/>
        <v>#VALUE!</v>
      </c>
      <c r="Q471" s="262" t="e">
        <f t="shared" si="111"/>
        <v>#VALUE!</v>
      </c>
      <c r="R471" s="260" t="e">
        <f t="shared" si="119"/>
        <v>#VALUE!</v>
      </c>
      <c r="S471" s="245" t="e">
        <f t="shared" si="120"/>
        <v>#VALUE!</v>
      </c>
      <c r="T471" s="263" t="e">
        <f t="shared" si="121"/>
        <v>#VALUE!</v>
      </c>
    </row>
    <row r="472" spans="1:20" ht="9.75" customHeight="1" x14ac:dyDescent="0.2">
      <c r="A472" s="259" t="e">
        <f t="shared" si="112"/>
        <v>#VALUE!</v>
      </c>
      <c r="B472" s="203" t="e">
        <f t="shared" si="122"/>
        <v>#VALUE!</v>
      </c>
      <c r="C472" s="203" t="e">
        <f t="shared" si="113"/>
        <v>#VALUE!</v>
      </c>
      <c r="D472" s="204" t="e">
        <f t="shared" si="110"/>
        <v>#VALUE!</v>
      </c>
      <c r="E472" s="204" t="e">
        <f t="shared" si="114"/>
        <v>#VALUE!</v>
      </c>
      <c r="F472" s="204" t="e">
        <f t="shared" si="115"/>
        <v>#VALUE!</v>
      </c>
      <c r="H472" s="205"/>
      <c r="K472" s="206" t="e">
        <f t="shared" si="116"/>
        <v>#VALUE!</v>
      </c>
      <c r="L472" s="206" t="e">
        <f t="shared" si="117"/>
        <v>#VALUE!</v>
      </c>
      <c r="M472" s="207" t="e">
        <f t="shared" si="118"/>
        <v>#VALUE!</v>
      </c>
      <c r="O472" s="260">
        <v>458</v>
      </c>
      <c r="P472" s="261" t="e">
        <f t="shared" si="109"/>
        <v>#VALUE!</v>
      </c>
      <c r="Q472" s="262" t="e">
        <f t="shared" si="111"/>
        <v>#VALUE!</v>
      </c>
      <c r="R472" s="260" t="e">
        <f t="shared" si="119"/>
        <v>#VALUE!</v>
      </c>
      <c r="S472" s="245" t="e">
        <f t="shared" si="120"/>
        <v>#VALUE!</v>
      </c>
      <c r="T472" s="263" t="e">
        <f t="shared" si="121"/>
        <v>#VALUE!</v>
      </c>
    </row>
    <row r="473" spans="1:20" ht="9.75" customHeight="1" x14ac:dyDescent="0.2">
      <c r="A473" s="259" t="e">
        <f t="shared" si="112"/>
        <v>#VALUE!</v>
      </c>
      <c r="B473" s="203" t="e">
        <f t="shared" si="122"/>
        <v>#VALUE!</v>
      </c>
      <c r="C473" s="203" t="e">
        <f t="shared" si="113"/>
        <v>#VALUE!</v>
      </c>
      <c r="D473" s="204" t="e">
        <f t="shared" si="110"/>
        <v>#VALUE!</v>
      </c>
      <c r="E473" s="204" t="e">
        <f t="shared" si="114"/>
        <v>#VALUE!</v>
      </c>
      <c r="F473" s="204" t="e">
        <f t="shared" si="115"/>
        <v>#VALUE!</v>
      </c>
      <c r="H473" s="205"/>
      <c r="K473" s="206" t="e">
        <f t="shared" si="116"/>
        <v>#VALUE!</v>
      </c>
      <c r="L473" s="206" t="e">
        <f t="shared" si="117"/>
        <v>#VALUE!</v>
      </c>
      <c r="M473" s="207" t="e">
        <f t="shared" si="118"/>
        <v>#VALUE!</v>
      </c>
      <c r="O473" s="260">
        <v>459</v>
      </c>
      <c r="P473" s="261" t="e">
        <f t="shared" si="109"/>
        <v>#VALUE!</v>
      </c>
      <c r="Q473" s="262" t="e">
        <f t="shared" si="111"/>
        <v>#VALUE!</v>
      </c>
      <c r="R473" s="260" t="e">
        <f t="shared" si="119"/>
        <v>#VALUE!</v>
      </c>
      <c r="S473" s="245" t="e">
        <f t="shared" si="120"/>
        <v>#VALUE!</v>
      </c>
      <c r="T473" s="263" t="e">
        <f t="shared" si="121"/>
        <v>#VALUE!</v>
      </c>
    </row>
    <row r="474" spans="1:20" ht="9.75" customHeight="1" x14ac:dyDescent="0.2">
      <c r="A474" s="259" t="e">
        <f t="shared" si="112"/>
        <v>#VALUE!</v>
      </c>
      <c r="B474" s="203" t="e">
        <f t="shared" si="122"/>
        <v>#VALUE!</v>
      </c>
      <c r="C474" s="203" t="e">
        <f t="shared" si="113"/>
        <v>#VALUE!</v>
      </c>
      <c r="D474" s="204" t="e">
        <f t="shared" si="110"/>
        <v>#VALUE!</v>
      </c>
      <c r="E474" s="204" t="e">
        <f t="shared" si="114"/>
        <v>#VALUE!</v>
      </c>
      <c r="F474" s="204" t="e">
        <f t="shared" si="115"/>
        <v>#VALUE!</v>
      </c>
      <c r="H474" s="205"/>
      <c r="K474" s="206" t="e">
        <f t="shared" si="116"/>
        <v>#VALUE!</v>
      </c>
      <c r="L474" s="206" t="e">
        <f t="shared" si="117"/>
        <v>#VALUE!</v>
      </c>
      <c r="M474" s="207" t="e">
        <f t="shared" si="118"/>
        <v>#VALUE!</v>
      </c>
      <c r="O474" s="260">
        <v>460</v>
      </c>
      <c r="P474" s="261" t="e">
        <f t="shared" si="109"/>
        <v>#VALUE!</v>
      </c>
      <c r="Q474" s="262" t="e">
        <f t="shared" si="111"/>
        <v>#VALUE!</v>
      </c>
      <c r="R474" s="260" t="e">
        <f t="shared" si="119"/>
        <v>#VALUE!</v>
      </c>
      <c r="S474" s="245" t="e">
        <f t="shared" si="120"/>
        <v>#VALUE!</v>
      </c>
      <c r="T474" s="263" t="e">
        <f t="shared" si="121"/>
        <v>#VALUE!</v>
      </c>
    </row>
    <row r="475" spans="1:20" ht="9.75" customHeight="1" x14ac:dyDescent="0.2">
      <c r="A475" s="259" t="e">
        <f t="shared" si="112"/>
        <v>#VALUE!</v>
      </c>
      <c r="B475" s="203" t="e">
        <f t="shared" si="122"/>
        <v>#VALUE!</v>
      </c>
      <c r="C475" s="203" t="e">
        <f t="shared" si="113"/>
        <v>#VALUE!</v>
      </c>
      <c r="D475" s="204" t="e">
        <f t="shared" si="110"/>
        <v>#VALUE!</v>
      </c>
      <c r="E475" s="204" t="e">
        <f t="shared" si="114"/>
        <v>#VALUE!</v>
      </c>
      <c r="F475" s="204" t="e">
        <f t="shared" si="115"/>
        <v>#VALUE!</v>
      </c>
      <c r="H475" s="205"/>
      <c r="K475" s="206" t="e">
        <f t="shared" si="116"/>
        <v>#VALUE!</v>
      </c>
      <c r="L475" s="206" t="e">
        <f t="shared" si="117"/>
        <v>#VALUE!</v>
      </c>
      <c r="M475" s="207" t="e">
        <f t="shared" si="118"/>
        <v>#VALUE!</v>
      </c>
      <c r="O475" s="260">
        <v>461</v>
      </c>
      <c r="P475" s="261" t="e">
        <f t="shared" si="109"/>
        <v>#VALUE!</v>
      </c>
      <c r="Q475" s="262" t="e">
        <f t="shared" si="111"/>
        <v>#VALUE!</v>
      </c>
      <c r="R475" s="260" t="e">
        <f t="shared" si="119"/>
        <v>#VALUE!</v>
      </c>
      <c r="S475" s="245" t="e">
        <f t="shared" si="120"/>
        <v>#VALUE!</v>
      </c>
      <c r="T475" s="263" t="e">
        <f t="shared" si="121"/>
        <v>#VALUE!</v>
      </c>
    </row>
    <row r="476" spans="1:20" ht="9.75" customHeight="1" x14ac:dyDescent="0.2">
      <c r="A476" s="259" t="e">
        <f t="shared" si="112"/>
        <v>#VALUE!</v>
      </c>
      <c r="B476" s="203" t="e">
        <f t="shared" si="122"/>
        <v>#VALUE!</v>
      </c>
      <c r="C476" s="203" t="e">
        <f t="shared" si="113"/>
        <v>#VALUE!</v>
      </c>
      <c r="D476" s="204" t="e">
        <f t="shared" si="110"/>
        <v>#VALUE!</v>
      </c>
      <c r="E476" s="204" t="e">
        <f t="shared" si="114"/>
        <v>#VALUE!</v>
      </c>
      <c r="F476" s="204" t="e">
        <f t="shared" si="115"/>
        <v>#VALUE!</v>
      </c>
      <c r="H476" s="205"/>
      <c r="K476" s="206" t="e">
        <f t="shared" si="116"/>
        <v>#VALUE!</v>
      </c>
      <c r="L476" s="206" t="e">
        <f t="shared" si="117"/>
        <v>#VALUE!</v>
      </c>
      <c r="M476" s="207" t="e">
        <f t="shared" si="118"/>
        <v>#VALUE!</v>
      </c>
      <c r="O476" s="260">
        <v>462</v>
      </c>
      <c r="P476" s="261" t="e">
        <f t="shared" si="109"/>
        <v>#VALUE!</v>
      </c>
      <c r="Q476" s="262" t="e">
        <f t="shared" si="111"/>
        <v>#VALUE!</v>
      </c>
      <c r="R476" s="260" t="e">
        <f t="shared" si="119"/>
        <v>#VALUE!</v>
      </c>
      <c r="S476" s="245" t="e">
        <f t="shared" si="120"/>
        <v>#VALUE!</v>
      </c>
      <c r="T476" s="263" t="e">
        <f t="shared" si="121"/>
        <v>#VALUE!</v>
      </c>
    </row>
    <row r="477" spans="1:20" ht="9.75" customHeight="1" x14ac:dyDescent="0.2">
      <c r="A477" s="259" t="e">
        <f t="shared" si="112"/>
        <v>#VALUE!</v>
      </c>
      <c r="B477" s="203" t="e">
        <f t="shared" si="122"/>
        <v>#VALUE!</v>
      </c>
      <c r="C477" s="203" t="e">
        <f t="shared" si="113"/>
        <v>#VALUE!</v>
      </c>
      <c r="D477" s="204" t="e">
        <f t="shared" si="110"/>
        <v>#VALUE!</v>
      </c>
      <c r="E477" s="204" t="e">
        <f t="shared" si="114"/>
        <v>#VALUE!</v>
      </c>
      <c r="F477" s="204" t="e">
        <f t="shared" si="115"/>
        <v>#VALUE!</v>
      </c>
      <c r="H477" s="205"/>
      <c r="K477" s="206" t="e">
        <f t="shared" si="116"/>
        <v>#VALUE!</v>
      </c>
      <c r="L477" s="206" t="e">
        <f t="shared" si="117"/>
        <v>#VALUE!</v>
      </c>
      <c r="M477" s="207" t="e">
        <f t="shared" si="118"/>
        <v>#VALUE!</v>
      </c>
      <c r="O477" s="260">
        <v>463</v>
      </c>
      <c r="P477" s="261" t="e">
        <f t="shared" si="109"/>
        <v>#VALUE!</v>
      </c>
      <c r="Q477" s="262" t="e">
        <f t="shared" si="111"/>
        <v>#VALUE!</v>
      </c>
      <c r="R477" s="260" t="e">
        <f t="shared" si="119"/>
        <v>#VALUE!</v>
      </c>
      <c r="S477" s="245" t="e">
        <f t="shared" si="120"/>
        <v>#VALUE!</v>
      </c>
      <c r="T477" s="263" t="e">
        <f t="shared" si="121"/>
        <v>#VALUE!</v>
      </c>
    </row>
    <row r="478" spans="1:20" ht="9.75" customHeight="1" x14ac:dyDescent="0.2">
      <c r="A478" s="259" t="e">
        <f t="shared" si="112"/>
        <v>#VALUE!</v>
      </c>
      <c r="B478" s="203" t="e">
        <f t="shared" si="122"/>
        <v>#VALUE!</v>
      </c>
      <c r="C478" s="203" t="e">
        <f t="shared" si="113"/>
        <v>#VALUE!</v>
      </c>
      <c r="D478" s="204" t="e">
        <f t="shared" si="110"/>
        <v>#VALUE!</v>
      </c>
      <c r="E478" s="204" t="e">
        <f t="shared" si="114"/>
        <v>#VALUE!</v>
      </c>
      <c r="F478" s="204" t="e">
        <f t="shared" si="115"/>
        <v>#VALUE!</v>
      </c>
      <c r="H478" s="205"/>
      <c r="K478" s="206" t="e">
        <f t="shared" si="116"/>
        <v>#VALUE!</v>
      </c>
      <c r="L478" s="206" t="e">
        <f t="shared" si="117"/>
        <v>#VALUE!</v>
      </c>
      <c r="M478" s="207" t="e">
        <f t="shared" si="118"/>
        <v>#VALUE!</v>
      </c>
      <c r="O478" s="260">
        <v>464</v>
      </c>
      <c r="P478" s="261" t="e">
        <f t="shared" si="109"/>
        <v>#VALUE!</v>
      </c>
      <c r="Q478" s="262" t="e">
        <f t="shared" si="111"/>
        <v>#VALUE!</v>
      </c>
      <c r="R478" s="260" t="e">
        <f t="shared" si="119"/>
        <v>#VALUE!</v>
      </c>
      <c r="S478" s="245" t="e">
        <f t="shared" si="120"/>
        <v>#VALUE!</v>
      </c>
      <c r="T478" s="263" t="e">
        <f t="shared" si="121"/>
        <v>#VALUE!</v>
      </c>
    </row>
    <row r="479" spans="1:20" ht="9.75" customHeight="1" x14ac:dyDescent="0.2">
      <c r="A479" s="259" t="e">
        <f t="shared" si="112"/>
        <v>#VALUE!</v>
      </c>
      <c r="B479" s="203" t="e">
        <f t="shared" si="122"/>
        <v>#VALUE!</v>
      </c>
      <c r="C479" s="203" t="e">
        <f t="shared" si="113"/>
        <v>#VALUE!</v>
      </c>
      <c r="D479" s="204" t="e">
        <f t="shared" si="110"/>
        <v>#VALUE!</v>
      </c>
      <c r="E479" s="204" t="e">
        <f t="shared" si="114"/>
        <v>#VALUE!</v>
      </c>
      <c r="F479" s="204" t="e">
        <f t="shared" si="115"/>
        <v>#VALUE!</v>
      </c>
      <c r="H479" s="205"/>
      <c r="K479" s="206" t="e">
        <f t="shared" si="116"/>
        <v>#VALUE!</v>
      </c>
      <c r="L479" s="206" t="e">
        <f t="shared" si="117"/>
        <v>#VALUE!</v>
      </c>
      <c r="M479" s="207" t="e">
        <f t="shared" si="118"/>
        <v>#VALUE!</v>
      </c>
      <c r="O479" s="260">
        <v>465</v>
      </c>
      <c r="P479" s="261" t="e">
        <f t="shared" ref="P479:P542" si="123">DATE(YEAR(P478+30),MONTH(P478+30),15)</f>
        <v>#VALUE!</v>
      </c>
      <c r="Q479" s="262" t="e">
        <f t="shared" si="111"/>
        <v>#VALUE!</v>
      </c>
      <c r="R479" s="260" t="e">
        <f t="shared" si="119"/>
        <v>#VALUE!</v>
      </c>
      <c r="S479" s="245" t="e">
        <f t="shared" si="120"/>
        <v>#VALUE!</v>
      </c>
      <c r="T479" s="263" t="e">
        <f t="shared" si="121"/>
        <v>#VALUE!</v>
      </c>
    </row>
    <row r="480" spans="1:20" ht="9.75" customHeight="1" x14ac:dyDescent="0.2">
      <c r="A480" s="259" t="e">
        <f t="shared" si="112"/>
        <v>#VALUE!</v>
      </c>
      <c r="B480" s="203" t="e">
        <f t="shared" si="122"/>
        <v>#VALUE!</v>
      </c>
      <c r="C480" s="203" t="e">
        <f t="shared" si="113"/>
        <v>#VALUE!</v>
      </c>
      <c r="D480" s="204" t="e">
        <f t="shared" si="110"/>
        <v>#VALUE!</v>
      </c>
      <c r="E480" s="204" t="e">
        <f t="shared" si="114"/>
        <v>#VALUE!</v>
      </c>
      <c r="F480" s="204" t="e">
        <f t="shared" si="115"/>
        <v>#VALUE!</v>
      </c>
      <c r="H480" s="205"/>
      <c r="K480" s="206" t="e">
        <f t="shared" si="116"/>
        <v>#VALUE!</v>
      </c>
      <c r="L480" s="206" t="e">
        <f t="shared" si="117"/>
        <v>#VALUE!</v>
      </c>
      <c r="M480" s="207" t="e">
        <f t="shared" si="118"/>
        <v>#VALUE!</v>
      </c>
      <c r="O480" s="260">
        <v>466</v>
      </c>
      <c r="P480" s="261" t="e">
        <f t="shared" si="123"/>
        <v>#VALUE!</v>
      </c>
      <c r="Q480" s="262" t="e">
        <f t="shared" si="111"/>
        <v>#VALUE!</v>
      </c>
      <c r="R480" s="260" t="e">
        <f t="shared" si="119"/>
        <v>#VALUE!</v>
      </c>
      <c r="S480" s="245" t="e">
        <f t="shared" si="120"/>
        <v>#VALUE!</v>
      </c>
      <c r="T480" s="263" t="e">
        <f t="shared" si="121"/>
        <v>#VALUE!</v>
      </c>
    </row>
    <row r="481" spans="1:20" ht="9.75" customHeight="1" x14ac:dyDescent="0.2">
      <c r="A481" s="259" t="e">
        <f t="shared" si="112"/>
        <v>#VALUE!</v>
      </c>
      <c r="B481" s="203" t="e">
        <f t="shared" si="122"/>
        <v>#VALUE!</v>
      </c>
      <c r="C481" s="203" t="e">
        <f t="shared" si="113"/>
        <v>#VALUE!</v>
      </c>
      <c r="D481" s="204" t="e">
        <f t="shared" si="110"/>
        <v>#VALUE!</v>
      </c>
      <c r="E481" s="204" t="e">
        <f t="shared" si="114"/>
        <v>#VALUE!</v>
      </c>
      <c r="F481" s="204" t="e">
        <f t="shared" si="115"/>
        <v>#VALUE!</v>
      </c>
      <c r="H481" s="205"/>
      <c r="K481" s="206" t="e">
        <f t="shared" si="116"/>
        <v>#VALUE!</v>
      </c>
      <c r="L481" s="206" t="e">
        <f t="shared" si="117"/>
        <v>#VALUE!</v>
      </c>
      <c r="M481" s="207" t="e">
        <f t="shared" si="118"/>
        <v>#VALUE!</v>
      </c>
      <c r="O481" s="260">
        <v>467</v>
      </c>
      <c r="P481" s="261" t="e">
        <f t="shared" si="123"/>
        <v>#VALUE!</v>
      </c>
      <c r="Q481" s="262" t="e">
        <f t="shared" si="111"/>
        <v>#VALUE!</v>
      </c>
      <c r="R481" s="260" t="e">
        <f t="shared" si="119"/>
        <v>#VALUE!</v>
      </c>
      <c r="S481" s="245" t="e">
        <f t="shared" si="120"/>
        <v>#VALUE!</v>
      </c>
      <c r="T481" s="263" t="e">
        <f t="shared" si="121"/>
        <v>#VALUE!</v>
      </c>
    </row>
    <row r="482" spans="1:20" ht="9.75" customHeight="1" x14ac:dyDescent="0.2">
      <c r="A482" s="259" t="e">
        <f t="shared" si="112"/>
        <v>#VALUE!</v>
      </c>
      <c r="B482" s="203" t="e">
        <f t="shared" si="122"/>
        <v>#VALUE!</v>
      </c>
      <c r="C482" s="203" t="e">
        <f t="shared" si="113"/>
        <v>#VALUE!</v>
      </c>
      <c r="D482" s="204" t="e">
        <f t="shared" si="110"/>
        <v>#VALUE!</v>
      </c>
      <c r="E482" s="204" t="e">
        <f t="shared" si="114"/>
        <v>#VALUE!</v>
      </c>
      <c r="F482" s="204" t="e">
        <f t="shared" si="115"/>
        <v>#VALUE!</v>
      </c>
      <c r="H482" s="205"/>
      <c r="K482" s="206" t="e">
        <f t="shared" si="116"/>
        <v>#VALUE!</v>
      </c>
      <c r="L482" s="206" t="e">
        <f t="shared" si="117"/>
        <v>#VALUE!</v>
      </c>
      <c r="M482" s="207" t="e">
        <f t="shared" si="118"/>
        <v>#VALUE!</v>
      </c>
      <c r="O482" s="260">
        <v>468</v>
      </c>
      <c r="P482" s="261" t="e">
        <f t="shared" si="123"/>
        <v>#VALUE!</v>
      </c>
      <c r="Q482" s="262" t="e">
        <f t="shared" si="111"/>
        <v>#VALUE!</v>
      </c>
      <c r="R482" s="260" t="e">
        <f t="shared" si="119"/>
        <v>#VALUE!</v>
      </c>
      <c r="S482" s="245" t="e">
        <f t="shared" si="120"/>
        <v>#VALUE!</v>
      </c>
      <c r="T482" s="263" t="e">
        <f t="shared" si="121"/>
        <v>#VALUE!</v>
      </c>
    </row>
    <row r="483" spans="1:20" ht="9.75" customHeight="1" x14ac:dyDescent="0.2">
      <c r="A483" s="259" t="e">
        <f t="shared" si="112"/>
        <v>#VALUE!</v>
      </c>
      <c r="B483" s="203" t="e">
        <f t="shared" si="122"/>
        <v>#VALUE!</v>
      </c>
      <c r="C483" s="203" t="e">
        <f t="shared" si="113"/>
        <v>#VALUE!</v>
      </c>
      <c r="D483" s="204" t="e">
        <f t="shared" si="110"/>
        <v>#VALUE!</v>
      </c>
      <c r="E483" s="204" t="e">
        <f t="shared" si="114"/>
        <v>#VALUE!</v>
      </c>
      <c r="F483" s="204" t="e">
        <f t="shared" si="115"/>
        <v>#VALUE!</v>
      </c>
      <c r="H483" s="205"/>
      <c r="K483" s="206" t="e">
        <f t="shared" si="116"/>
        <v>#VALUE!</v>
      </c>
      <c r="L483" s="206" t="e">
        <f t="shared" si="117"/>
        <v>#VALUE!</v>
      </c>
      <c r="M483" s="207" t="e">
        <f t="shared" si="118"/>
        <v>#VALUE!</v>
      </c>
      <c r="O483" s="260">
        <v>469</v>
      </c>
      <c r="P483" s="261" t="e">
        <f t="shared" si="123"/>
        <v>#VALUE!</v>
      </c>
      <c r="Q483" s="262" t="e">
        <f t="shared" si="111"/>
        <v>#VALUE!</v>
      </c>
      <c r="R483" s="260" t="e">
        <f t="shared" si="119"/>
        <v>#VALUE!</v>
      </c>
      <c r="S483" s="245" t="e">
        <f t="shared" si="120"/>
        <v>#VALUE!</v>
      </c>
      <c r="T483" s="263" t="e">
        <f t="shared" si="121"/>
        <v>#VALUE!</v>
      </c>
    </row>
    <row r="484" spans="1:20" ht="9.75" customHeight="1" x14ac:dyDescent="0.2">
      <c r="A484" s="259" t="e">
        <f t="shared" si="112"/>
        <v>#VALUE!</v>
      </c>
      <c r="B484" s="203" t="e">
        <f t="shared" si="122"/>
        <v>#VALUE!</v>
      </c>
      <c r="C484" s="203" t="e">
        <f t="shared" si="113"/>
        <v>#VALUE!</v>
      </c>
      <c r="D484" s="204" t="e">
        <f t="shared" si="110"/>
        <v>#VALUE!</v>
      </c>
      <c r="E484" s="204" t="e">
        <f t="shared" si="114"/>
        <v>#VALUE!</v>
      </c>
      <c r="F484" s="204" t="e">
        <f t="shared" si="115"/>
        <v>#VALUE!</v>
      </c>
      <c r="H484" s="205"/>
      <c r="K484" s="206" t="e">
        <f t="shared" si="116"/>
        <v>#VALUE!</v>
      </c>
      <c r="L484" s="206" t="e">
        <f t="shared" si="117"/>
        <v>#VALUE!</v>
      </c>
      <c r="M484" s="207" t="e">
        <f t="shared" si="118"/>
        <v>#VALUE!</v>
      </c>
      <c r="O484" s="260">
        <v>470</v>
      </c>
      <c r="P484" s="261" t="e">
        <f t="shared" si="123"/>
        <v>#VALUE!</v>
      </c>
      <c r="Q484" s="262" t="e">
        <f t="shared" si="111"/>
        <v>#VALUE!</v>
      </c>
      <c r="R484" s="260" t="e">
        <f t="shared" si="119"/>
        <v>#VALUE!</v>
      </c>
      <c r="S484" s="245" t="e">
        <f t="shared" si="120"/>
        <v>#VALUE!</v>
      </c>
      <c r="T484" s="263" t="e">
        <f t="shared" si="121"/>
        <v>#VALUE!</v>
      </c>
    </row>
    <row r="485" spans="1:20" ht="9.75" customHeight="1" x14ac:dyDescent="0.2">
      <c r="A485" s="259" t="e">
        <f t="shared" si="112"/>
        <v>#VALUE!</v>
      </c>
      <c r="B485" s="203" t="e">
        <f t="shared" si="122"/>
        <v>#VALUE!</v>
      </c>
      <c r="C485" s="203" t="e">
        <f t="shared" si="113"/>
        <v>#VALUE!</v>
      </c>
      <c r="D485" s="204" t="e">
        <f t="shared" si="110"/>
        <v>#VALUE!</v>
      </c>
      <c r="E485" s="204" t="e">
        <f t="shared" si="114"/>
        <v>#VALUE!</v>
      </c>
      <c r="F485" s="204" t="e">
        <f t="shared" si="115"/>
        <v>#VALUE!</v>
      </c>
      <c r="H485" s="205"/>
      <c r="K485" s="206" t="e">
        <f t="shared" si="116"/>
        <v>#VALUE!</v>
      </c>
      <c r="L485" s="206" t="e">
        <f t="shared" si="117"/>
        <v>#VALUE!</v>
      </c>
      <c r="M485" s="207" t="e">
        <f t="shared" si="118"/>
        <v>#VALUE!</v>
      </c>
      <c r="O485" s="260">
        <v>471</v>
      </c>
      <c r="P485" s="261" t="e">
        <f t="shared" si="123"/>
        <v>#VALUE!</v>
      </c>
      <c r="Q485" s="262" t="e">
        <f t="shared" si="111"/>
        <v>#VALUE!</v>
      </c>
      <c r="R485" s="260" t="e">
        <f t="shared" si="119"/>
        <v>#VALUE!</v>
      </c>
      <c r="S485" s="245" t="e">
        <f t="shared" si="120"/>
        <v>#VALUE!</v>
      </c>
      <c r="T485" s="263" t="e">
        <f t="shared" si="121"/>
        <v>#VALUE!</v>
      </c>
    </row>
    <row r="486" spans="1:20" ht="9.75" customHeight="1" x14ac:dyDescent="0.2">
      <c r="A486" s="259" t="e">
        <f t="shared" si="112"/>
        <v>#VALUE!</v>
      </c>
      <c r="B486" s="203" t="e">
        <f t="shared" si="122"/>
        <v>#VALUE!</v>
      </c>
      <c r="C486" s="203" t="e">
        <f t="shared" si="113"/>
        <v>#VALUE!</v>
      </c>
      <c r="D486" s="204" t="e">
        <f t="shared" si="110"/>
        <v>#VALUE!</v>
      </c>
      <c r="E486" s="204" t="e">
        <f t="shared" si="114"/>
        <v>#VALUE!</v>
      </c>
      <c r="F486" s="204" t="e">
        <f t="shared" si="115"/>
        <v>#VALUE!</v>
      </c>
      <c r="H486" s="205"/>
      <c r="K486" s="206" t="e">
        <f t="shared" si="116"/>
        <v>#VALUE!</v>
      </c>
      <c r="L486" s="206" t="e">
        <f t="shared" si="117"/>
        <v>#VALUE!</v>
      </c>
      <c r="M486" s="207" t="e">
        <f t="shared" si="118"/>
        <v>#VALUE!</v>
      </c>
      <c r="O486" s="260">
        <v>472</v>
      </c>
      <c r="P486" s="261" t="e">
        <f t="shared" si="123"/>
        <v>#VALUE!</v>
      </c>
      <c r="Q486" s="262" t="e">
        <f t="shared" si="111"/>
        <v>#VALUE!</v>
      </c>
      <c r="R486" s="260" t="e">
        <f t="shared" si="119"/>
        <v>#VALUE!</v>
      </c>
      <c r="S486" s="245" t="e">
        <f t="shared" si="120"/>
        <v>#VALUE!</v>
      </c>
      <c r="T486" s="263" t="e">
        <f t="shared" si="121"/>
        <v>#VALUE!</v>
      </c>
    </row>
    <row r="487" spans="1:20" ht="9.75" customHeight="1" x14ac:dyDescent="0.2">
      <c r="A487" s="259" t="e">
        <f t="shared" si="112"/>
        <v>#VALUE!</v>
      </c>
      <c r="B487" s="203" t="e">
        <f t="shared" si="122"/>
        <v>#VALUE!</v>
      </c>
      <c r="C487" s="203" t="e">
        <f t="shared" si="113"/>
        <v>#VALUE!</v>
      </c>
      <c r="D487" s="204" t="e">
        <f t="shared" si="110"/>
        <v>#VALUE!</v>
      </c>
      <c r="E487" s="204" t="e">
        <f t="shared" si="114"/>
        <v>#VALUE!</v>
      </c>
      <c r="F487" s="204" t="e">
        <f t="shared" si="115"/>
        <v>#VALUE!</v>
      </c>
      <c r="H487" s="205"/>
      <c r="K487" s="206" t="e">
        <f t="shared" si="116"/>
        <v>#VALUE!</v>
      </c>
      <c r="L487" s="206" t="e">
        <f t="shared" si="117"/>
        <v>#VALUE!</v>
      </c>
      <c r="M487" s="207" t="e">
        <f t="shared" si="118"/>
        <v>#VALUE!</v>
      </c>
      <c r="O487" s="260">
        <v>473</v>
      </c>
      <c r="P487" s="261" t="e">
        <f t="shared" si="123"/>
        <v>#VALUE!</v>
      </c>
      <c r="Q487" s="262" t="e">
        <f t="shared" si="111"/>
        <v>#VALUE!</v>
      </c>
      <c r="R487" s="260" t="e">
        <f t="shared" si="119"/>
        <v>#VALUE!</v>
      </c>
      <c r="S487" s="245" t="e">
        <f t="shared" si="120"/>
        <v>#VALUE!</v>
      </c>
      <c r="T487" s="263" t="e">
        <f t="shared" si="121"/>
        <v>#VALUE!</v>
      </c>
    </row>
    <row r="488" spans="1:20" ht="9.75" customHeight="1" x14ac:dyDescent="0.2">
      <c r="A488" s="259" t="e">
        <f t="shared" si="112"/>
        <v>#VALUE!</v>
      </c>
      <c r="B488" s="203" t="e">
        <f t="shared" si="122"/>
        <v>#VALUE!</v>
      </c>
      <c r="C488" s="203" t="e">
        <f t="shared" si="113"/>
        <v>#VALUE!</v>
      </c>
      <c r="D488" s="204" t="e">
        <f t="shared" si="110"/>
        <v>#VALUE!</v>
      </c>
      <c r="E488" s="204" t="e">
        <f t="shared" si="114"/>
        <v>#VALUE!</v>
      </c>
      <c r="F488" s="204" t="e">
        <f t="shared" si="115"/>
        <v>#VALUE!</v>
      </c>
      <c r="H488" s="205"/>
      <c r="K488" s="206" t="e">
        <f t="shared" si="116"/>
        <v>#VALUE!</v>
      </c>
      <c r="L488" s="206" t="e">
        <f t="shared" si="117"/>
        <v>#VALUE!</v>
      </c>
      <c r="M488" s="207" t="e">
        <f t="shared" si="118"/>
        <v>#VALUE!</v>
      </c>
      <c r="O488" s="260">
        <v>474</v>
      </c>
      <c r="P488" s="261" t="e">
        <f t="shared" si="123"/>
        <v>#VALUE!</v>
      </c>
      <c r="Q488" s="262" t="e">
        <f t="shared" si="111"/>
        <v>#VALUE!</v>
      </c>
      <c r="R488" s="260" t="e">
        <f t="shared" si="119"/>
        <v>#VALUE!</v>
      </c>
      <c r="S488" s="245" t="e">
        <f t="shared" si="120"/>
        <v>#VALUE!</v>
      </c>
      <c r="T488" s="263" t="e">
        <f t="shared" si="121"/>
        <v>#VALUE!</v>
      </c>
    </row>
    <row r="489" spans="1:20" ht="9.75" customHeight="1" x14ac:dyDescent="0.2">
      <c r="A489" s="259" t="e">
        <f t="shared" si="112"/>
        <v>#VALUE!</v>
      </c>
      <c r="B489" s="203" t="e">
        <f t="shared" si="122"/>
        <v>#VALUE!</v>
      </c>
      <c r="C489" s="203" t="e">
        <f t="shared" si="113"/>
        <v>#VALUE!</v>
      </c>
      <c r="D489" s="204" t="e">
        <f t="shared" si="110"/>
        <v>#VALUE!</v>
      </c>
      <c r="E489" s="204" t="e">
        <f t="shared" si="114"/>
        <v>#VALUE!</v>
      </c>
      <c r="F489" s="204" t="e">
        <f t="shared" si="115"/>
        <v>#VALUE!</v>
      </c>
      <c r="H489" s="205"/>
      <c r="K489" s="206" t="e">
        <f t="shared" si="116"/>
        <v>#VALUE!</v>
      </c>
      <c r="L489" s="206" t="e">
        <f t="shared" si="117"/>
        <v>#VALUE!</v>
      </c>
      <c r="M489" s="207" t="e">
        <f t="shared" si="118"/>
        <v>#VALUE!</v>
      </c>
      <c r="O489" s="260">
        <v>475</v>
      </c>
      <c r="P489" s="261" t="e">
        <f t="shared" si="123"/>
        <v>#VALUE!</v>
      </c>
      <c r="Q489" s="262" t="e">
        <f t="shared" si="111"/>
        <v>#VALUE!</v>
      </c>
      <c r="R489" s="260" t="e">
        <f t="shared" si="119"/>
        <v>#VALUE!</v>
      </c>
      <c r="S489" s="245" t="e">
        <f t="shared" si="120"/>
        <v>#VALUE!</v>
      </c>
      <c r="T489" s="263" t="e">
        <f t="shared" si="121"/>
        <v>#VALUE!</v>
      </c>
    </row>
    <row r="490" spans="1:20" ht="9.75" customHeight="1" x14ac:dyDescent="0.2">
      <c r="A490" s="259" t="e">
        <f t="shared" si="112"/>
        <v>#VALUE!</v>
      </c>
      <c r="B490" s="203" t="e">
        <f t="shared" si="122"/>
        <v>#VALUE!</v>
      </c>
      <c r="C490" s="203" t="e">
        <f t="shared" si="113"/>
        <v>#VALUE!</v>
      </c>
      <c r="D490" s="204" t="e">
        <f t="shared" si="110"/>
        <v>#VALUE!</v>
      </c>
      <c r="E490" s="204" t="e">
        <f t="shared" si="114"/>
        <v>#VALUE!</v>
      </c>
      <c r="F490" s="204" t="e">
        <f t="shared" si="115"/>
        <v>#VALUE!</v>
      </c>
      <c r="H490" s="205"/>
      <c r="K490" s="206" t="e">
        <f t="shared" si="116"/>
        <v>#VALUE!</v>
      </c>
      <c r="L490" s="206" t="e">
        <f t="shared" si="117"/>
        <v>#VALUE!</v>
      </c>
      <c r="M490" s="207" t="e">
        <f t="shared" si="118"/>
        <v>#VALUE!</v>
      </c>
      <c r="O490" s="260">
        <v>476</v>
      </c>
      <c r="P490" s="261" t="e">
        <f t="shared" si="123"/>
        <v>#VALUE!</v>
      </c>
      <c r="Q490" s="262" t="e">
        <f t="shared" si="111"/>
        <v>#VALUE!</v>
      </c>
      <c r="R490" s="260" t="e">
        <f t="shared" si="119"/>
        <v>#VALUE!</v>
      </c>
      <c r="S490" s="245" t="e">
        <f t="shared" si="120"/>
        <v>#VALUE!</v>
      </c>
      <c r="T490" s="263" t="e">
        <f t="shared" si="121"/>
        <v>#VALUE!</v>
      </c>
    </row>
    <row r="491" spans="1:20" ht="9.75" customHeight="1" x14ac:dyDescent="0.2">
      <c r="A491" s="259" t="e">
        <f t="shared" si="112"/>
        <v>#VALUE!</v>
      </c>
      <c r="B491" s="203" t="e">
        <f t="shared" si="122"/>
        <v>#VALUE!</v>
      </c>
      <c r="C491" s="203" t="e">
        <f t="shared" si="113"/>
        <v>#VALUE!</v>
      </c>
      <c r="D491" s="204" t="e">
        <f t="shared" si="110"/>
        <v>#VALUE!</v>
      </c>
      <c r="E491" s="204" t="e">
        <f t="shared" si="114"/>
        <v>#VALUE!</v>
      </c>
      <c r="F491" s="204" t="e">
        <f t="shared" si="115"/>
        <v>#VALUE!</v>
      </c>
      <c r="H491" s="205"/>
      <c r="K491" s="206" t="e">
        <f t="shared" si="116"/>
        <v>#VALUE!</v>
      </c>
      <c r="L491" s="206" t="e">
        <f t="shared" si="117"/>
        <v>#VALUE!</v>
      </c>
      <c r="M491" s="207" t="e">
        <f t="shared" si="118"/>
        <v>#VALUE!</v>
      </c>
      <c r="O491" s="260">
        <v>477</v>
      </c>
      <c r="P491" s="261" t="e">
        <f t="shared" si="123"/>
        <v>#VALUE!</v>
      </c>
      <c r="Q491" s="262" t="e">
        <f t="shared" si="111"/>
        <v>#VALUE!</v>
      </c>
      <c r="R491" s="260" t="e">
        <f t="shared" si="119"/>
        <v>#VALUE!</v>
      </c>
      <c r="S491" s="245" t="e">
        <f t="shared" si="120"/>
        <v>#VALUE!</v>
      </c>
      <c r="T491" s="263" t="e">
        <f t="shared" si="121"/>
        <v>#VALUE!</v>
      </c>
    </row>
    <row r="492" spans="1:20" ht="9.75" customHeight="1" x14ac:dyDescent="0.2">
      <c r="A492" s="259" t="e">
        <f t="shared" si="112"/>
        <v>#VALUE!</v>
      </c>
      <c r="B492" s="203" t="e">
        <f t="shared" si="122"/>
        <v>#VALUE!</v>
      </c>
      <c r="C492" s="203" t="e">
        <f t="shared" si="113"/>
        <v>#VALUE!</v>
      </c>
      <c r="D492" s="204" t="e">
        <f t="shared" si="110"/>
        <v>#VALUE!</v>
      </c>
      <c r="E492" s="204" t="e">
        <f t="shared" si="114"/>
        <v>#VALUE!</v>
      </c>
      <c r="F492" s="204" t="e">
        <f t="shared" si="115"/>
        <v>#VALUE!</v>
      </c>
      <c r="H492" s="205"/>
      <c r="K492" s="206" t="e">
        <f t="shared" si="116"/>
        <v>#VALUE!</v>
      </c>
      <c r="L492" s="206" t="e">
        <f t="shared" si="117"/>
        <v>#VALUE!</v>
      </c>
      <c r="M492" s="207" t="e">
        <f t="shared" si="118"/>
        <v>#VALUE!</v>
      </c>
      <c r="O492" s="260">
        <v>478</v>
      </c>
      <c r="P492" s="261" t="e">
        <f t="shared" si="123"/>
        <v>#VALUE!</v>
      </c>
      <c r="Q492" s="262" t="e">
        <f t="shared" si="111"/>
        <v>#VALUE!</v>
      </c>
      <c r="R492" s="260" t="e">
        <f t="shared" si="119"/>
        <v>#VALUE!</v>
      </c>
      <c r="S492" s="245" t="e">
        <f t="shared" si="120"/>
        <v>#VALUE!</v>
      </c>
      <c r="T492" s="263" t="e">
        <f t="shared" si="121"/>
        <v>#VALUE!</v>
      </c>
    </row>
    <row r="493" spans="1:20" ht="9.75" customHeight="1" x14ac:dyDescent="0.2">
      <c r="A493" s="259" t="e">
        <f t="shared" si="112"/>
        <v>#VALUE!</v>
      </c>
      <c r="B493" s="203" t="e">
        <f t="shared" si="122"/>
        <v>#VALUE!</v>
      </c>
      <c r="C493" s="203" t="e">
        <f t="shared" si="113"/>
        <v>#VALUE!</v>
      </c>
      <c r="D493" s="204" t="e">
        <f t="shared" si="110"/>
        <v>#VALUE!</v>
      </c>
      <c r="E493" s="204" t="e">
        <f t="shared" si="114"/>
        <v>#VALUE!</v>
      </c>
      <c r="F493" s="204" t="e">
        <f t="shared" si="115"/>
        <v>#VALUE!</v>
      </c>
      <c r="H493" s="205"/>
      <c r="K493" s="206" t="e">
        <f t="shared" si="116"/>
        <v>#VALUE!</v>
      </c>
      <c r="L493" s="206" t="e">
        <f t="shared" si="117"/>
        <v>#VALUE!</v>
      </c>
      <c r="M493" s="207" t="e">
        <f t="shared" si="118"/>
        <v>#VALUE!</v>
      </c>
      <c r="O493" s="260">
        <v>479</v>
      </c>
      <c r="P493" s="261" t="e">
        <f t="shared" si="123"/>
        <v>#VALUE!</v>
      </c>
      <c r="Q493" s="262" t="e">
        <f t="shared" si="111"/>
        <v>#VALUE!</v>
      </c>
      <c r="R493" s="260" t="e">
        <f t="shared" si="119"/>
        <v>#VALUE!</v>
      </c>
      <c r="S493" s="245" t="e">
        <f t="shared" si="120"/>
        <v>#VALUE!</v>
      </c>
      <c r="T493" s="263" t="e">
        <f t="shared" si="121"/>
        <v>#VALUE!</v>
      </c>
    </row>
    <row r="494" spans="1:20" ht="9.75" customHeight="1" x14ac:dyDescent="0.2">
      <c r="A494" s="259" t="e">
        <f t="shared" si="112"/>
        <v>#VALUE!</v>
      </c>
      <c r="B494" s="203" t="e">
        <f t="shared" si="122"/>
        <v>#VALUE!</v>
      </c>
      <c r="C494" s="203" t="e">
        <f t="shared" si="113"/>
        <v>#VALUE!</v>
      </c>
      <c r="D494" s="204" t="e">
        <f t="shared" si="110"/>
        <v>#VALUE!</v>
      </c>
      <c r="E494" s="204" t="e">
        <f t="shared" si="114"/>
        <v>#VALUE!</v>
      </c>
      <c r="F494" s="204" t="e">
        <f t="shared" si="115"/>
        <v>#VALUE!</v>
      </c>
      <c r="H494" s="205"/>
      <c r="K494" s="206" t="e">
        <f t="shared" si="116"/>
        <v>#VALUE!</v>
      </c>
      <c r="L494" s="206" t="e">
        <f t="shared" si="117"/>
        <v>#VALUE!</v>
      </c>
      <c r="M494" s="207" t="e">
        <f t="shared" si="118"/>
        <v>#VALUE!</v>
      </c>
      <c r="O494" s="260">
        <v>480</v>
      </c>
      <c r="P494" s="261" t="e">
        <f t="shared" si="123"/>
        <v>#VALUE!</v>
      </c>
      <c r="Q494" s="262" t="e">
        <f t="shared" si="111"/>
        <v>#VALUE!</v>
      </c>
      <c r="R494" s="260" t="e">
        <f t="shared" si="119"/>
        <v>#VALUE!</v>
      </c>
      <c r="S494" s="245" t="e">
        <f t="shared" si="120"/>
        <v>#VALUE!</v>
      </c>
      <c r="T494" s="263" t="e">
        <f t="shared" si="121"/>
        <v>#VALUE!</v>
      </c>
    </row>
    <row r="495" spans="1:20" ht="9.75" customHeight="1" x14ac:dyDescent="0.2">
      <c r="A495" s="259" t="e">
        <f t="shared" si="112"/>
        <v>#VALUE!</v>
      </c>
      <c r="B495" s="203" t="e">
        <f t="shared" si="122"/>
        <v>#VALUE!</v>
      </c>
      <c r="C495" s="203" t="e">
        <f t="shared" si="113"/>
        <v>#VALUE!</v>
      </c>
      <c r="D495" s="204" t="e">
        <f t="shared" si="110"/>
        <v>#VALUE!</v>
      </c>
      <c r="E495" s="204" t="e">
        <f t="shared" si="114"/>
        <v>#VALUE!</v>
      </c>
      <c r="F495" s="204" t="e">
        <f t="shared" si="115"/>
        <v>#VALUE!</v>
      </c>
      <c r="H495" s="205"/>
      <c r="K495" s="206" t="e">
        <f t="shared" si="116"/>
        <v>#VALUE!</v>
      </c>
      <c r="L495" s="206" t="e">
        <f t="shared" si="117"/>
        <v>#VALUE!</v>
      </c>
      <c r="M495" s="207" t="e">
        <f t="shared" si="118"/>
        <v>#VALUE!</v>
      </c>
      <c r="O495" s="260">
        <v>481</v>
      </c>
      <c r="P495" s="261" t="e">
        <f t="shared" si="123"/>
        <v>#VALUE!</v>
      </c>
      <c r="Q495" s="262" t="e">
        <f t="shared" si="111"/>
        <v>#VALUE!</v>
      </c>
      <c r="R495" s="260" t="e">
        <f t="shared" si="119"/>
        <v>#VALUE!</v>
      </c>
      <c r="S495" s="245" t="e">
        <f t="shared" si="120"/>
        <v>#VALUE!</v>
      </c>
      <c r="T495" s="263" t="e">
        <f t="shared" si="121"/>
        <v>#VALUE!</v>
      </c>
    </row>
    <row r="496" spans="1:20" ht="9.75" customHeight="1" x14ac:dyDescent="0.2">
      <c r="A496" s="259" t="e">
        <f t="shared" si="112"/>
        <v>#VALUE!</v>
      </c>
      <c r="B496" s="203" t="e">
        <f t="shared" si="122"/>
        <v>#VALUE!</v>
      </c>
      <c r="C496" s="203" t="e">
        <f t="shared" si="113"/>
        <v>#VALUE!</v>
      </c>
      <c r="D496" s="204" t="e">
        <f t="shared" si="110"/>
        <v>#VALUE!</v>
      </c>
      <c r="E496" s="204" t="e">
        <f t="shared" si="114"/>
        <v>#VALUE!</v>
      </c>
      <c r="F496" s="204" t="e">
        <f t="shared" si="115"/>
        <v>#VALUE!</v>
      </c>
      <c r="H496" s="205"/>
      <c r="K496" s="206" t="e">
        <f t="shared" si="116"/>
        <v>#VALUE!</v>
      </c>
      <c r="L496" s="206" t="e">
        <f t="shared" si="117"/>
        <v>#VALUE!</v>
      </c>
      <c r="M496" s="207" t="e">
        <f t="shared" si="118"/>
        <v>#VALUE!</v>
      </c>
      <c r="O496" s="260">
        <v>482</v>
      </c>
      <c r="P496" s="261" t="e">
        <f t="shared" si="123"/>
        <v>#VALUE!</v>
      </c>
      <c r="Q496" s="262" t="e">
        <f t="shared" si="111"/>
        <v>#VALUE!</v>
      </c>
      <c r="R496" s="260" t="e">
        <f t="shared" si="119"/>
        <v>#VALUE!</v>
      </c>
      <c r="S496" s="245" t="e">
        <f t="shared" si="120"/>
        <v>#VALUE!</v>
      </c>
      <c r="T496" s="263" t="e">
        <f t="shared" si="121"/>
        <v>#VALUE!</v>
      </c>
    </row>
    <row r="497" spans="1:20" ht="9.75" customHeight="1" x14ac:dyDescent="0.2">
      <c r="A497" s="259" t="e">
        <f t="shared" si="112"/>
        <v>#VALUE!</v>
      </c>
      <c r="B497" s="203" t="e">
        <f t="shared" si="122"/>
        <v>#VALUE!</v>
      </c>
      <c r="C497" s="203" t="e">
        <f t="shared" si="113"/>
        <v>#VALUE!</v>
      </c>
      <c r="D497" s="204" t="e">
        <f t="shared" si="110"/>
        <v>#VALUE!</v>
      </c>
      <c r="E497" s="204" t="e">
        <f t="shared" si="114"/>
        <v>#VALUE!</v>
      </c>
      <c r="F497" s="204" t="e">
        <f t="shared" si="115"/>
        <v>#VALUE!</v>
      </c>
      <c r="H497" s="205"/>
      <c r="K497" s="206" t="e">
        <f t="shared" si="116"/>
        <v>#VALUE!</v>
      </c>
      <c r="L497" s="206" t="e">
        <f t="shared" si="117"/>
        <v>#VALUE!</v>
      </c>
      <c r="M497" s="207" t="e">
        <f t="shared" si="118"/>
        <v>#VALUE!</v>
      </c>
      <c r="O497" s="260">
        <v>483</v>
      </c>
      <c r="P497" s="261" t="e">
        <f t="shared" si="123"/>
        <v>#VALUE!</v>
      </c>
      <c r="Q497" s="262" t="e">
        <f t="shared" si="111"/>
        <v>#VALUE!</v>
      </c>
      <c r="R497" s="260" t="e">
        <f t="shared" si="119"/>
        <v>#VALUE!</v>
      </c>
      <c r="S497" s="245" t="e">
        <f t="shared" si="120"/>
        <v>#VALUE!</v>
      </c>
      <c r="T497" s="263" t="e">
        <f t="shared" si="121"/>
        <v>#VALUE!</v>
      </c>
    </row>
    <row r="498" spans="1:20" ht="9.75" customHeight="1" x14ac:dyDescent="0.2">
      <c r="A498" s="259" t="e">
        <f t="shared" si="112"/>
        <v>#VALUE!</v>
      </c>
      <c r="B498" s="203" t="e">
        <f t="shared" si="122"/>
        <v>#VALUE!</v>
      </c>
      <c r="C498" s="203" t="e">
        <f t="shared" si="113"/>
        <v>#VALUE!</v>
      </c>
      <c r="D498" s="204" t="e">
        <f t="shared" si="110"/>
        <v>#VALUE!</v>
      </c>
      <c r="E498" s="204" t="e">
        <f t="shared" si="114"/>
        <v>#VALUE!</v>
      </c>
      <c r="F498" s="204" t="e">
        <f t="shared" si="115"/>
        <v>#VALUE!</v>
      </c>
      <c r="H498" s="205"/>
      <c r="K498" s="206" t="e">
        <f t="shared" si="116"/>
        <v>#VALUE!</v>
      </c>
      <c r="L498" s="206" t="e">
        <f t="shared" si="117"/>
        <v>#VALUE!</v>
      </c>
      <c r="M498" s="207" t="e">
        <f t="shared" si="118"/>
        <v>#VALUE!</v>
      </c>
      <c r="O498" s="260">
        <v>484</v>
      </c>
      <c r="P498" s="261" t="e">
        <f t="shared" si="123"/>
        <v>#VALUE!</v>
      </c>
      <c r="Q498" s="262" t="e">
        <f t="shared" si="111"/>
        <v>#VALUE!</v>
      </c>
      <c r="R498" s="260" t="e">
        <f t="shared" si="119"/>
        <v>#VALUE!</v>
      </c>
      <c r="S498" s="245" t="e">
        <f t="shared" si="120"/>
        <v>#VALUE!</v>
      </c>
      <c r="T498" s="263" t="e">
        <f t="shared" si="121"/>
        <v>#VALUE!</v>
      </c>
    </row>
    <row r="499" spans="1:20" ht="9.75" customHeight="1" x14ac:dyDescent="0.2">
      <c r="A499" s="259" t="e">
        <f t="shared" si="112"/>
        <v>#VALUE!</v>
      </c>
      <c r="B499" s="203" t="e">
        <f t="shared" si="122"/>
        <v>#VALUE!</v>
      </c>
      <c r="C499" s="203" t="e">
        <f t="shared" si="113"/>
        <v>#VALUE!</v>
      </c>
      <c r="D499" s="204" t="e">
        <f t="shared" si="110"/>
        <v>#VALUE!</v>
      </c>
      <c r="E499" s="204" t="e">
        <f t="shared" si="114"/>
        <v>#VALUE!</v>
      </c>
      <c r="F499" s="204" t="e">
        <f t="shared" si="115"/>
        <v>#VALUE!</v>
      </c>
      <c r="H499" s="205"/>
      <c r="K499" s="206" t="e">
        <f t="shared" si="116"/>
        <v>#VALUE!</v>
      </c>
      <c r="L499" s="206" t="e">
        <f t="shared" si="117"/>
        <v>#VALUE!</v>
      </c>
      <c r="M499" s="207" t="e">
        <f t="shared" si="118"/>
        <v>#VALUE!</v>
      </c>
      <c r="O499" s="260">
        <v>485</v>
      </c>
      <c r="P499" s="261" t="e">
        <f t="shared" si="123"/>
        <v>#VALUE!</v>
      </c>
      <c r="Q499" s="262" t="e">
        <f t="shared" si="111"/>
        <v>#VALUE!</v>
      </c>
      <c r="R499" s="260" t="e">
        <f t="shared" si="119"/>
        <v>#VALUE!</v>
      </c>
      <c r="S499" s="245" t="e">
        <f t="shared" si="120"/>
        <v>#VALUE!</v>
      </c>
      <c r="T499" s="263" t="e">
        <f t="shared" si="121"/>
        <v>#VALUE!</v>
      </c>
    </row>
    <row r="500" spans="1:20" ht="9.75" customHeight="1" x14ac:dyDescent="0.2">
      <c r="A500" s="259" t="e">
        <f t="shared" si="112"/>
        <v>#VALUE!</v>
      </c>
      <c r="B500" s="203" t="e">
        <f t="shared" si="122"/>
        <v>#VALUE!</v>
      </c>
      <c r="C500" s="203" t="e">
        <f t="shared" si="113"/>
        <v>#VALUE!</v>
      </c>
      <c r="D500" s="204" t="e">
        <f t="shared" si="110"/>
        <v>#VALUE!</v>
      </c>
      <c r="E500" s="204" t="e">
        <f t="shared" si="114"/>
        <v>#VALUE!</v>
      </c>
      <c r="F500" s="204" t="e">
        <f t="shared" si="115"/>
        <v>#VALUE!</v>
      </c>
      <c r="H500" s="205"/>
      <c r="K500" s="206" t="e">
        <f t="shared" si="116"/>
        <v>#VALUE!</v>
      </c>
      <c r="L500" s="206" t="e">
        <f t="shared" si="117"/>
        <v>#VALUE!</v>
      </c>
      <c r="M500" s="207" t="e">
        <f t="shared" si="118"/>
        <v>#VALUE!</v>
      </c>
      <c r="O500" s="260">
        <v>486</v>
      </c>
      <c r="P500" s="261" t="e">
        <f t="shared" si="123"/>
        <v>#VALUE!</v>
      </c>
      <c r="Q500" s="262" t="e">
        <f t="shared" si="111"/>
        <v>#VALUE!</v>
      </c>
      <c r="R500" s="260" t="e">
        <f t="shared" si="119"/>
        <v>#VALUE!</v>
      </c>
      <c r="S500" s="245" t="e">
        <f t="shared" si="120"/>
        <v>#VALUE!</v>
      </c>
      <c r="T500" s="263" t="e">
        <f t="shared" si="121"/>
        <v>#VALUE!</v>
      </c>
    </row>
    <row r="501" spans="1:20" ht="9.75" customHeight="1" x14ac:dyDescent="0.2">
      <c r="A501" s="259" t="e">
        <f t="shared" si="112"/>
        <v>#VALUE!</v>
      </c>
      <c r="B501" s="203" t="e">
        <f t="shared" si="122"/>
        <v>#VALUE!</v>
      </c>
      <c r="C501" s="203" t="e">
        <f t="shared" si="113"/>
        <v>#VALUE!</v>
      </c>
      <c r="D501" s="204" t="e">
        <f t="shared" si="110"/>
        <v>#VALUE!</v>
      </c>
      <c r="E501" s="204" t="e">
        <f t="shared" si="114"/>
        <v>#VALUE!</v>
      </c>
      <c r="F501" s="204" t="e">
        <f t="shared" si="115"/>
        <v>#VALUE!</v>
      </c>
      <c r="H501" s="205"/>
      <c r="K501" s="206" t="e">
        <f t="shared" si="116"/>
        <v>#VALUE!</v>
      </c>
      <c r="L501" s="206" t="e">
        <f t="shared" si="117"/>
        <v>#VALUE!</v>
      </c>
      <c r="M501" s="207" t="e">
        <f t="shared" si="118"/>
        <v>#VALUE!</v>
      </c>
      <c r="O501" s="260">
        <v>487</v>
      </c>
      <c r="P501" s="261" t="e">
        <f t="shared" si="123"/>
        <v>#VALUE!</v>
      </c>
      <c r="Q501" s="262" t="e">
        <f t="shared" si="111"/>
        <v>#VALUE!</v>
      </c>
      <c r="R501" s="260" t="e">
        <f t="shared" si="119"/>
        <v>#VALUE!</v>
      </c>
      <c r="S501" s="245" t="e">
        <f t="shared" si="120"/>
        <v>#VALUE!</v>
      </c>
      <c r="T501" s="263" t="e">
        <f t="shared" si="121"/>
        <v>#VALUE!</v>
      </c>
    </row>
    <row r="502" spans="1:20" ht="9.75" customHeight="1" x14ac:dyDescent="0.2">
      <c r="A502" s="259" t="e">
        <f t="shared" si="112"/>
        <v>#VALUE!</v>
      </c>
      <c r="B502" s="203" t="e">
        <f t="shared" si="122"/>
        <v>#VALUE!</v>
      </c>
      <c r="C502" s="203" t="e">
        <f t="shared" si="113"/>
        <v>#VALUE!</v>
      </c>
      <c r="D502" s="204" t="e">
        <f t="shared" si="110"/>
        <v>#VALUE!</v>
      </c>
      <c r="E502" s="204" t="e">
        <f t="shared" si="114"/>
        <v>#VALUE!</v>
      </c>
      <c r="F502" s="204" t="e">
        <f t="shared" si="115"/>
        <v>#VALUE!</v>
      </c>
      <c r="H502" s="205"/>
      <c r="K502" s="206" t="e">
        <f t="shared" si="116"/>
        <v>#VALUE!</v>
      </c>
      <c r="L502" s="206" t="e">
        <f t="shared" si="117"/>
        <v>#VALUE!</v>
      </c>
      <c r="M502" s="207" t="e">
        <f t="shared" si="118"/>
        <v>#VALUE!</v>
      </c>
      <c r="O502" s="260">
        <v>488</v>
      </c>
      <c r="P502" s="261" t="e">
        <f t="shared" si="123"/>
        <v>#VALUE!</v>
      </c>
      <c r="Q502" s="262" t="e">
        <f t="shared" si="111"/>
        <v>#VALUE!</v>
      </c>
      <c r="R502" s="260" t="e">
        <f t="shared" si="119"/>
        <v>#VALUE!</v>
      </c>
      <c r="S502" s="245" t="e">
        <f t="shared" si="120"/>
        <v>#VALUE!</v>
      </c>
      <c r="T502" s="263" t="e">
        <f t="shared" si="121"/>
        <v>#VALUE!</v>
      </c>
    </row>
    <row r="503" spans="1:20" ht="9.75" customHeight="1" x14ac:dyDescent="0.2">
      <c r="A503" s="259" t="e">
        <f t="shared" si="112"/>
        <v>#VALUE!</v>
      </c>
      <c r="B503" s="203" t="e">
        <f t="shared" si="122"/>
        <v>#VALUE!</v>
      </c>
      <c r="C503" s="203" t="e">
        <f t="shared" si="113"/>
        <v>#VALUE!</v>
      </c>
      <c r="D503" s="204" t="e">
        <f t="shared" si="110"/>
        <v>#VALUE!</v>
      </c>
      <c r="E503" s="204" t="e">
        <f t="shared" si="114"/>
        <v>#VALUE!</v>
      </c>
      <c r="F503" s="204" t="e">
        <f t="shared" si="115"/>
        <v>#VALUE!</v>
      </c>
      <c r="H503" s="205"/>
      <c r="K503" s="206" t="e">
        <f t="shared" si="116"/>
        <v>#VALUE!</v>
      </c>
      <c r="L503" s="206" t="e">
        <f t="shared" si="117"/>
        <v>#VALUE!</v>
      </c>
      <c r="M503" s="207" t="e">
        <f t="shared" si="118"/>
        <v>#VALUE!</v>
      </c>
      <c r="O503" s="260">
        <v>489</v>
      </c>
      <c r="P503" s="261" t="e">
        <f t="shared" si="123"/>
        <v>#VALUE!</v>
      </c>
      <c r="Q503" s="262" t="e">
        <f t="shared" si="111"/>
        <v>#VALUE!</v>
      </c>
      <c r="R503" s="260" t="e">
        <f t="shared" si="119"/>
        <v>#VALUE!</v>
      </c>
      <c r="S503" s="245" t="e">
        <f t="shared" si="120"/>
        <v>#VALUE!</v>
      </c>
      <c r="T503" s="263" t="e">
        <f t="shared" si="121"/>
        <v>#VALUE!</v>
      </c>
    </row>
    <row r="504" spans="1:20" ht="9.75" customHeight="1" x14ac:dyDescent="0.2">
      <c r="A504" s="259" t="e">
        <f t="shared" si="112"/>
        <v>#VALUE!</v>
      </c>
      <c r="B504" s="203" t="e">
        <f t="shared" si="122"/>
        <v>#VALUE!</v>
      </c>
      <c r="C504" s="203" t="e">
        <f t="shared" si="113"/>
        <v>#VALUE!</v>
      </c>
      <c r="D504" s="204" t="e">
        <f t="shared" si="110"/>
        <v>#VALUE!</v>
      </c>
      <c r="E504" s="204" t="e">
        <f t="shared" si="114"/>
        <v>#VALUE!</v>
      </c>
      <c r="F504" s="204" t="e">
        <f t="shared" si="115"/>
        <v>#VALUE!</v>
      </c>
      <c r="H504" s="205"/>
      <c r="K504" s="206" t="e">
        <f t="shared" si="116"/>
        <v>#VALUE!</v>
      </c>
      <c r="L504" s="206" t="e">
        <f t="shared" si="117"/>
        <v>#VALUE!</v>
      </c>
      <c r="M504" s="207" t="e">
        <f t="shared" si="118"/>
        <v>#VALUE!</v>
      </c>
      <c r="O504" s="260">
        <v>490</v>
      </c>
      <c r="P504" s="261" t="e">
        <f t="shared" si="123"/>
        <v>#VALUE!</v>
      </c>
      <c r="Q504" s="262" t="e">
        <f t="shared" si="111"/>
        <v>#VALUE!</v>
      </c>
      <c r="R504" s="260" t="e">
        <f t="shared" si="119"/>
        <v>#VALUE!</v>
      </c>
      <c r="S504" s="245" t="e">
        <f t="shared" si="120"/>
        <v>#VALUE!</v>
      </c>
      <c r="T504" s="263" t="e">
        <f t="shared" si="121"/>
        <v>#VALUE!</v>
      </c>
    </row>
    <row r="505" spans="1:20" ht="9.75" customHeight="1" x14ac:dyDescent="0.2">
      <c r="A505" s="259" t="e">
        <f t="shared" si="112"/>
        <v>#VALUE!</v>
      </c>
      <c r="B505" s="203" t="e">
        <f t="shared" si="122"/>
        <v>#VALUE!</v>
      </c>
      <c r="C505" s="203" t="e">
        <f t="shared" si="113"/>
        <v>#VALUE!</v>
      </c>
      <c r="D505" s="204" t="e">
        <f t="shared" si="110"/>
        <v>#VALUE!</v>
      </c>
      <c r="E505" s="204" t="e">
        <f t="shared" si="114"/>
        <v>#VALUE!</v>
      </c>
      <c r="F505" s="204" t="e">
        <f t="shared" si="115"/>
        <v>#VALUE!</v>
      </c>
      <c r="H505" s="205"/>
      <c r="K505" s="206" t="e">
        <f t="shared" si="116"/>
        <v>#VALUE!</v>
      </c>
      <c r="L505" s="206" t="e">
        <f t="shared" si="117"/>
        <v>#VALUE!</v>
      </c>
      <c r="M505" s="207" t="e">
        <f t="shared" si="118"/>
        <v>#VALUE!</v>
      </c>
      <c r="O505" s="260">
        <v>491</v>
      </c>
      <c r="P505" s="261" t="e">
        <f t="shared" si="123"/>
        <v>#VALUE!</v>
      </c>
      <c r="Q505" s="262" t="e">
        <f t="shared" si="111"/>
        <v>#VALUE!</v>
      </c>
      <c r="R505" s="260" t="e">
        <f t="shared" si="119"/>
        <v>#VALUE!</v>
      </c>
      <c r="S505" s="245" t="e">
        <f t="shared" si="120"/>
        <v>#VALUE!</v>
      </c>
      <c r="T505" s="263" t="e">
        <f t="shared" si="121"/>
        <v>#VALUE!</v>
      </c>
    </row>
    <row r="506" spans="1:20" ht="9.75" customHeight="1" x14ac:dyDescent="0.2">
      <c r="A506" s="259" t="e">
        <f t="shared" si="112"/>
        <v>#VALUE!</v>
      </c>
      <c r="B506" s="203" t="e">
        <f t="shared" si="122"/>
        <v>#VALUE!</v>
      </c>
      <c r="C506" s="203" t="e">
        <f t="shared" si="113"/>
        <v>#VALUE!</v>
      </c>
      <c r="D506" s="204" t="e">
        <f t="shared" si="110"/>
        <v>#VALUE!</v>
      </c>
      <c r="E506" s="204" t="e">
        <f t="shared" si="114"/>
        <v>#VALUE!</v>
      </c>
      <c r="F506" s="204" t="e">
        <f t="shared" si="115"/>
        <v>#VALUE!</v>
      </c>
      <c r="H506" s="205"/>
      <c r="K506" s="206" t="e">
        <f t="shared" si="116"/>
        <v>#VALUE!</v>
      </c>
      <c r="L506" s="206" t="e">
        <f t="shared" si="117"/>
        <v>#VALUE!</v>
      </c>
      <c r="M506" s="207" t="e">
        <f t="shared" si="118"/>
        <v>#VALUE!</v>
      </c>
      <c r="O506" s="260">
        <v>492</v>
      </c>
      <c r="P506" s="261" t="e">
        <f t="shared" si="123"/>
        <v>#VALUE!</v>
      </c>
      <c r="Q506" s="262" t="e">
        <f t="shared" si="111"/>
        <v>#VALUE!</v>
      </c>
      <c r="R506" s="260" t="e">
        <f t="shared" si="119"/>
        <v>#VALUE!</v>
      </c>
      <c r="S506" s="245" t="e">
        <f t="shared" si="120"/>
        <v>#VALUE!</v>
      </c>
      <c r="T506" s="263" t="e">
        <f t="shared" si="121"/>
        <v>#VALUE!</v>
      </c>
    </row>
    <row r="507" spans="1:20" ht="9.75" customHeight="1" x14ac:dyDescent="0.2">
      <c r="A507" s="259" t="e">
        <f t="shared" si="112"/>
        <v>#VALUE!</v>
      </c>
      <c r="B507" s="203" t="e">
        <f t="shared" si="122"/>
        <v>#VALUE!</v>
      </c>
      <c r="C507" s="203" t="e">
        <f t="shared" si="113"/>
        <v>#VALUE!</v>
      </c>
      <c r="D507" s="204" t="e">
        <f t="shared" si="110"/>
        <v>#VALUE!</v>
      </c>
      <c r="E507" s="204" t="e">
        <f t="shared" si="114"/>
        <v>#VALUE!</v>
      </c>
      <c r="F507" s="204" t="e">
        <f t="shared" si="115"/>
        <v>#VALUE!</v>
      </c>
      <c r="H507" s="205"/>
      <c r="K507" s="206" t="e">
        <f t="shared" si="116"/>
        <v>#VALUE!</v>
      </c>
      <c r="L507" s="206" t="e">
        <f t="shared" si="117"/>
        <v>#VALUE!</v>
      </c>
      <c r="M507" s="207" t="e">
        <f t="shared" si="118"/>
        <v>#VALUE!</v>
      </c>
      <c r="O507" s="260">
        <v>493</v>
      </c>
      <c r="P507" s="261" t="e">
        <f t="shared" si="123"/>
        <v>#VALUE!</v>
      </c>
      <c r="Q507" s="262" t="e">
        <f t="shared" si="111"/>
        <v>#VALUE!</v>
      </c>
      <c r="R507" s="260" t="e">
        <f t="shared" si="119"/>
        <v>#VALUE!</v>
      </c>
      <c r="S507" s="245" t="e">
        <f t="shared" si="120"/>
        <v>#VALUE!</v>
      </c>
      <c r="T507" s="263" t="e">
        <f t="shared" si="121"/>
        <v>#VALUE!</v>
      </c>
    </row>
    <row r="508" spans="1:20" ht="9.75" customHeight="1" x14ac:dyDescent="0.2">
      <c r="A508" s="259" t="e">
        <f t="shared" si="112"/>
        <v>#VALUE!</v>
      </c>
      <c r="B508" s="203" t="e">
        <f t="shared" si="122"/>
        <v>#VALUE!</v>
      </c>
      <c r="C508" s="203" t="e">
        <f t="shared" si="113"/>
        <v>#VALUE!</v>
      </c>
      <c r="D508" s="204" t="e">
        <f t="shared" si="110"/>
        <v>#VALUE!</v>
      </c>
      <c r="E508" s="204" t="e">
        <f t="shared" si="114"/>
        <v>#VALUE!</v>
      </c>
      <c r="F508" s="204" t="e">
        <f t="shared" si="115"/>
        <v>#VALUE!</v>
      </c>
      <c r="H508" s="205"/>
      <c r="K508" s="206" t="e">
        <f t="shared" si="116"/>
        <v>#VALUE!</v>
      </c>
      <c r="L508" s="206" t="e">
        <f t="shared" si="117"/>
        <v>#VALUE!</v>
      </c>
      <c r="M508" s="207" t="e">
        <f t="shared" si="118"/>
        <v>#VALUE!</v>
      </c>
      <c r="O508" s="260">
        <v>494</v>
      </c>
      <c r="P508" s="261" t="e">
        <f t="shared" si="123"/>
        <v>#VALUE!</v>
      </c>
      <c r="Q508" s="262" t="e">
        <f t="shared" si="111"/>
        <v>#VALUE!</v>
      </c>
      <c r="R508" s="260" t="e">
        <f t="shared" si="119"/>
        <v>#VALUE!</v>
      </c>
      <c r="S508" s="245" t="e">
        <f t="shared" si="120"/>
        <v>#VALUE!</v>
      </c>
      <c r="T508" s="263" t="e">
        <f t="shared" si="121"/>
        <v>#VALUE!</v>
      </c>
    </row>
    <row r="509" spans="1:20" ht="9.75" customHeight="1" x14ac:dyDescent="0.2">
      <c r="A509" s="259" t="e">
        <f t="shared" si="112"/>
        <v>#VALUE!</v>
      </c>
      <c r="B509" s="203" t="e">
        <f t="shared" si="122"/>
        <v>#VALUE!</v>
      </c>
      <c r="C509" s="203" t="e">
        <f t="shared" si="113"/>
        <v>#VALUE!</v>
      </c>
      <c r="D509" s="204" t="e">
        <f t="shared" si="110"/>
        <v>#VALUE!</v>
      </c>
      <c r="E509" s="204" t="e">
        <f t="shared" si="114"/>
        <v>#VALUE!</v>
      </c>
      <c r="F509" s="204" t="e">
        <f t="shared" si="115"/>
        <v>#VALUE!</v>
      </c>
      <c r="H509" s="205"/>
      <c r="K509" s="206" t="e">
        <f t="shared" si="116"/>
        <v>#VALUE!</v>
      </c>
      <c r="L509" s="206" t="e">
        <f t="shared" si="117"/>
        <v>#VALUE!</v>
      </c>
      <c r="M509" s="207" t="e">
        <f t="shared" si="118"/>
        <v>#VALUE!</v>
      </c>
      <c r="O509" s="260">
        <v>495</v>
      </c>
      <c r="P509" s="261" t="e">
        <f t="shared" si="123"/>
        <v>#VALUE!</v>
      </c>
      <c r="Q509" s="262" t="e">
        <f t="shared" si="111"/>
        <v>#VALUE!</v>
      </c>
      <c r="R509" s="260" t="e">
        <f t="shared" si="119"/>
        <v>#VALUE!</v>
      </c>
      <c r="S509" s="245" t="e">
        <f t="shared" si="120"/>
        <v>#VALUE!</v>
      </c>
      <c r="T509" s="263" t="e">
        <f t="shared" si="121"/>
        <v>#VALUE!</v>
      </c>
    </row>
    <row r="510" spans="1:20" ht="9.75" customHeight="1" x14ac:dyDescent="0.2">
      <c r="A510" s="259" t="e">
        <f t="shared" si="112"/>
        <v>#VALUE!</v>
      </c>
      <c r="B510" s="203" t="e">
        <f t="shared" si="122"/>
        <v>#VALUE!</v>
      </c>
      <c r="C510" s="203" t="e">
        <f t="shared" si="113"/>
        <v>#VALUE!</v>
      </c>
      <c r="D510" s="204" t="e">
        <f t="shared" si="110"/>
        <v>#VALUE!</v>
      </c>
      <c r="E510" s="204" t="e">
        <f t="shared" si="114"/>
        <v>#VALUE!</v>
      </c>
      <c r="F510" s="204" t="e">
        <f t="shared" si="115"/>
        <v>#VALUE!</v>
      </c>
      <c r="H510" s="205"/>
      <c r="K510" s="206" t="e">
        <f t="shared" si="116"/>
        <v>#VALUE!</v>
      </c>
      <c r="L510" s="206" t="e">
        <f t="shared" si="117"/>
        <v>#VALUE!</v>
      </c>
      <c r="M510" s="207" t="e">
        <f t="shared" si="118"/>
        <v>#VALUE!</v>
      </c>
      <c r="O510" s="260">
        <v>496</v>
      </c>
      <c r="P510" s="261" t="e">
        <f t="shared" si="123"/>
        <v>#VALUE!</v>
      </c>
      <c r="Q510" s="262" t="e">
        <f t="shared" si="111"/>
        <v>#VALUE!</v>
      </c>
      <c r="R510" s="260" t="e">
        <f t="shared" si="119"/>
        <v>#VALUE!</v>
      </c>
      <c r="S510" s="245" t="e">
        <f t="shared" si="120"/>
        <v>#VALUE!</v>
      </c>
      <c r="T510" s="263" t="e">
        <f t="shared" si="121"/>
        <v>#VALUE!</v>
      </c>
    </row>
    <row r="511" spans="1:20" ht="9.75" customHeight="1" x14ac:dyDescent="0.2">
      <c r="A511" s="259" t="e">
        <f t="shared" si="112"/>
        <v>#VALUE!</v>
      </c>
      <c r="B511" s="203" t="e">
        <f t="shared" si="122"/>
        <v>#VALUE!</v>
      </c>
      <c r="C511" s="203" t="e">
        <f t="shared" si="113"/>
        <v>#VALUE!</v>
      </c>
      <c r="D511" s="204" t="e">
        <f t="shared" si="110"/>
        <v>#VALUE!</v>
      </c>
      <c r="E511" s="204" t="e">
        <f t="shared" si="114"/>
        <v>#VALUE!</v>
      </c>
      <c r="F511" s="204" t="e">
        <f t="shared" si="115"/>
        <v>#VALUE!</v>
      </c>
      <c r="H511" s="205"/>
      <c r="K511" s="206" t="e">
        <f t="shared" si="116"/>
        <v>#VALUE!</v>
      </c>
      <c r="L511" s="206" t="e">
        <f t="shared" si="117"/>
        <v>#VALUE!</v>
      </c>
      <c r="M511" s="207" t="e">
        <f t="shared" si="118"/>
        <v>#VALUE!</v>
      </c>
      <c r="O511" s="260">
        <v>497</v>
      </c>
      <c r="P511" s="261" t="e">
        <f t="shared" si="123"/>
        <v>#VALUE!</v>
      </c>
      <c r="Q511" s="262" t="e">
        <f t="shared" si="111"/>
        <v>#VALUE!</v>
      </c>
      <c r="R511" s="260" t="e">
        <f t="shared" si="119"/>
        <v>#VALUE!</v>
      </c>
      <c r="S511" s="245" t="e">
        <f t="shared" si="120"/>
        <v>#VALUE!</v>
      </c>
      <c r="T511" s="263" t="e">
        <f t="shared" si="121"/>
        <v>#VALUE!</v>
      </c>
    </row>
    <row r="512" spans="1:20" ht="9.75" customHeight="1" x14ac:dyDescent="0.2">
      <c r="A512" s="259" t="e">
        <f t="shared" si="112"/>
        <v>#VALUE!</v>
      </c>
      <c r="B512" s="203" t="e">
        <f t="shared" si="122"/>
        <v>#VALUE!</v>
      </c>
      <c r="C512" s="203" t="e">
        <f t="shared" si="113"/>
        <v>#VALUE!</v>
      </c>
      <c r="D512" s="204" t="e">
        <f t="shared" si="110"/>
        <v>#VALUE!</v>
      </c>
      <c r="E512" s="204" t="e">
        <f t="shared" si="114"/>
        <v>#VALUE!</v>
      </c>
      <c r="F512" s="204" t="e">
        <f t="shared" si="115"/>
        <v>#VALUE!</v>
      </c>
      <c r="H512" s="205"/>
      <c r="K512" s="206" t="e">
        <f t="shared" si="116"/>
        <v>#VALUE!</v>
      </c>
      <c r="L512" s="206" t="e">
        <f t="shared" si="117"/>
        <v>#VALUE!</v>
      </c>
      <c r="M512" s="207" t="e">
        <f t="shared" si="118"/>
        <v>#VALUE!</v>
      </c>
      <c r="O512" s="260">
        <v>498</v>
      </c>
      <c r="P512" s="261" t="e">
        <f t="shared" si="123"/>
        <v>#VALUE!</v>
      </c>
      <c r="Q512" s="262" t="e">
        <f t="shared" si="111"/>
        <v>#VALUE!</v>
      </c>
      <c r="R512" s="260" t="e">
        <f t="shared" si="119"/>
        <v>#VALUE!</v>
      </c>
      <c r="S512" s="245" t="e">
        <f t="shared" si="120"/>
        <v>#VALUE!</v>
      </c>
      <c r="T512" s="263" t="e">
        <f t="shared" si="121"/>
        <v>#VALUE!</v>
      </c>
    </row>
    <row r="513" spans="1:20" ht="9.75" customHeight="1" x14ac:dyDescent="0.2">
      <c r="A513" s="259" t="e">
        <f t="shared" si="112"/>
        <v>#VALUE!</v>
      </c>
      <c r="B513" s="203" t="e">
        <f t="shared" si="122"/>
        <v>#VALUE!</v>
      </c>
      <c r="C513" s="203" t="e">
        <f t="shared" si="113"/>
        <v>#VALUE!</v>
      </c>
      <c r="D513" s="204" t="e">
        <f t="shared" si="110"/>
        <v>#VALUE!</v>
      </c>
      <c r="E513" s="204" t="e">
        <f t="shared" si="114"/>
        <v>#VALUE!</v>
      </c>
      <c r="F513" s="204" t="e">
        <f t="shared" si="115"/>
        <v>#VALUE!</v>
      </c>
      <c r="H513" s="205"/>
      <c r="K513" s="206" t="e">
        <f t="shared" si="116"/>
        <v>#VALUE!</v>
      </c>
      <c r="L513" s="206" t="e">
        <f t="shared" si="117"/>
        <v>#VALUE!</v>
      </c>
      <c r="M513" s="207" t="e">
        <f t="shared" si="118"/>
        <v>#VALUE!</v>
      </c>
      <c r="O513" s="260">
        <v>499</v>
      </c>
      <c r="P513" s="261" t="e">
        <f t="shared" si="123"/>
        <v>#VALUE!</v>
      </c>
      <c r="Q513" s="262" t="e">
        <f t="shared" si="111"/>
        <v>#VALUE!</v>
      </c>
      <c r="R513" s="260" t="e">
        <f t="shared" si="119"/>
        <v>#VALUE!</v>
      </c>
      <c r="S513" s="245" t="e">
        <f t="shared" si="120"/>
        <v>#VALUE!</v>
      </c>
      <c r="T513" s="263" t="e">
        <f t="shared" si="121"/>
        <v>#VALUE!</v>
      </c>
    </row>
    <row r="514" spans="1:20" ht="9.75" customHeight="1" x14ac:dyDescent="0.2">
      <c r="A514" s="259" t="e">
        <f t="shared" si="112"/>
        <v>#VALUE!</v>
      </c>
      <c r="B514" s="203" t="e">
        <f t="shared" si="122"/>
        <v>#VALUE!</v>
      </c>
      <c r="C514" s="203" t="e">
        <f t="shared" si="113"/>
        <v>#VALUE!</v>
      </c>
      <c r="D514" s="204" t="e">
        <f t="shared" si="110"/>
        <v>#VALUE!</v>
      </c>
      <c r="E514" s="204" t="e">
        <f t="shared" si="114"/>
        <v>#VALUE!</v>
      </c>
      <c r="F514" s="204" t="e">
        <f t="shared" si="115"/>
        <v>#VALUE!</v>
      </c>
      <c r="H514" s="205"/>
      <c r="K514" s="206" t="e">
        <f t="shared" si="116"/>
        <v>#VALUE!</v>
      </c>
      <c r="L514" s="206" t="e">
        <f t="shared" si="117"/>
        <v>#VALUE!</v>
      </c>
      <c r="M514" s="207" t="e">
        <f t="shared" si="118"/>
        <v>#VALUE!</v>
      </c>
      <c r="O514" s="260">
        <v>500</v>
      </c>
      <c r="P514" s="261" t="e">
        <f t="shared" si="123"/>
        <v>#VALUE!</v>
      </c>
      <c r="Q514" s="262" t="e">
        <f t="shared" si="111"/>
        <v>#VALUE!</v>
      </c>
      <c r="R514" s="260" t="e">
        <f t="shared" si="119"/>
        <v>#VALUE!</v>
      </c>
      <c r="S514" s="245" t="e">
        <f t="shared" si="120"/>
        <v>#VALUE!</v>
      </c>
      <c r="T514" s="263" t="e">
        <f t="shared" si="121"/>
        <v>#VALUE!</v>
      </c>
    </row>
    <row r="515" spans="1:20" ht="9.75" customHeight="1" x14ac:dyDescent="0.2">
      <c r="A515" s="259" t="e">
        <f t="shared" si="112"/>
        <v>#VALUE!</v>
      </c>
      <c r="B515" s="203" t="e">
        <f t="shared" si="122"/>
        <v>#VALUE!</v>
      </c>
      <c r="C515" s="203" t="e">
        <f t="shared" si="113"/>
        <v>#VALUE!</v>
      </c>
      <c r="D515" s="204" t="e">
        <f t="shared" si="110"/>
        <v>#VALUE!</v>
      </c>
      <c r="E515" s="204" t="e">
        <f t="shared" si="114"/>
        <v>#VALUE!</v>
      </c>
      <c r="F515" s="204" t="e">
        <f t="shared" si="115"/>
        <v>#VALUE!</v>
      </c>
      <c r="H515" s="205"/>
      <c r="K515" s="206" t="e">
        <f t="shared" si="116"/>
        <v>#VALUE!</v>
      </c>
      <c r="L515" s="206" t="e">
        <f t="shared" si="117"/>
        <v>#VALUE!</v>
      </c>
      <c r="M515" s="207" t="e">
        <f t="shared" si="118"/>
        <v>#VALUE!</v>
      </c>
      <c r="O515" s="260">
        <v>501</v>
      </c>
      <c r="P515" s="261" t="e">
        <f t="shared" si="123"/>
        <v>#VALUE!</v>
      </c>
      <c r="Q515" s="262" t="e">
        <f t="shared" si="111"/>
        <v>#VALUE!</v>
      </c>
      <c r="R515" s="260" t="e">
        <f t="shared" si="119"/>
        <v>#VALUE!</v>
      </c>
      <c r="S515" s="245" t="e">
        <f t="shared" si="120"/>
        <v>#VALUE!</v>
      </c>
      <c r="T515" s="263" t="e">
        <f t="shared" si="121"/>
        <v>#VALUE!</v>
      </c>
    </row>
    <row r="516" spans="1:20" ht="9.75" customHeight="1" x14ac:dyDescent="0.2">
      <c r="A516" s="259" t="e">
        <f t="shared" si="112"/>
        <v>#VALUE!</v>
      </c>
      <c r="B516" s="203" t="e">
        <f t="shared" si="122"/>
        <v>#VALUE!</v>
      </c>
      <c r="C516" s="203" t="e">
        <f t="shared" si="113"/>
        <v>#VALUE!</v>
      </c>
      <c r="D516" s="204" t="e">
        <f t="shared" si="110"/>
        <v>#VALUE!</v>
      </c>
      <c r="E516" s="204" t="e">
        <f t="shared" si="114"/>
        <v>#VALUE!</v>
      </c>
      <c r="F516" s="204" t="e">
        <f t="shared" si="115"/>
        <v>#VALUE!</v>
      </c>
      <c r="H516" s="205"/>
      <c r="K516" s="206" t="e">
        <f t="shared" si="116"/>
        <v>#VALUE!</v>
      </c>
      <c r="L516" s="206" t="e">
        <f t="shared" si="117"/>
        <v>#VALUE!</v>
      </c>
      <c r="M516" s="207" t="e">
        <f t="shared" si="118"/>
        <v>#VALUE!</v>
      </c>
      <c r="O516" s="260">
        <v>502</v>
      </c>
      <c r="P516" s="261" t="e">
        <f t="shared" si="123"/>
        <v>#VALUE!</v>
      </c>
      <c r="Q516" s="262" t="e">
        <f t="shared" si="111"/>
        <v>#VALUE!</v>
      </c>
      <c r="R516" s="260" t="e">
        <f t="shared" si="119"/>
        <v>#VALUE!</v>
      </c>
      <c r="S516" s="245" t="e">
        <f t="shared" si="120"/>
        <v>#VALUE!</v>
      </c>
      <c r="T516" s="263" t="e">
        <f t="shared" si="121"/>
        <v>#VALUE!</v>
      </c>
    </row>
    <row r="517" spans="1:20" ht="9.75" customHeight="1" x14ac:dyDescent="0.2">
      <c r="A517" s="259" t="e">
        <f t="shared" si="112"/>
        <v>#VALUE!</v>
      </c>
      <c r="B517" s="203" t="e">
        <f t="shared" si="122"/>
        <v>#VALUE!</v>
      </c>
      <c r="C517" s="203" t="e">
        <f t="shared" si="113"/>
        <v>#VALUE!</v>
      </c>
      <c r="D517" s="204" t="e">
        <f t="shared" si="110"/>
        <v>#VALUE!</v>
      </c>
      <c r="E517" s="204" t="e">
        <f t="shared" si="114"/>
        <v>#VALUE!</v>
      </c>
      <c r="F517" s="204" t="e">
        <f t="shared" si="115"/>
        <v>#VALUE!</v>
      </c>
      <c r="H517" s="205"/>
      <c r="K517" s="206" t="e">
        <f t="shared" si="116"/>
        <v>#VALUE!</v>
      </c>
      <c r="L517" s="206" t="e">
        <f t="shared" si="117"/>
        <v>#VALUE!</v>
      </c>
      <c r="M517" s="207" t="e">
        <f t="shared" si="118"/>
        <v>#VALUE!</v>
      </c>
      <c r="O517" s="260">
        <v>503</v>
      </c>
      <c r="P517" s="261" t="e">
        <f t="shared" si="123"/>
        <v>#VALUE!</v>
      </c>
      <c r="Q517" s="262" t="e">
        <f t="shared" si="111"/>
        <v>#VALUE!</v>
      </c>
      <c r="R517" s="260" t="e">
        <f t="shared" si="119"/>
        <v>#VALUE!</v>
      </c>
      <c r="S517" s="245" t="e">
        <f t="shared" si="120"/>
        <v>#VALUE!</v>
      </c>
      <c r="T517" s="263" t="e">
        <f t="shared" si="121"/>
        <v>#VALUE!</v>
      </c>
    </row>
    <row r="518" spans="1:20" ht="9.75" customHeight="1" x14ac:dyDescent="0.2">
      <c r="A518" s="259" t="e">
        <f t="shared" si="112"/>
        <v>#VALUE!</v>
      </c>
      <c r="B518" s="203" t="e">
        <f t="shared" si="122"/>
        <v>#VALUE!</v>
      </c>
      <c r="C518" s="203" t="e">
        <f t="shared" si="113"/>
        <v>#VALUE!</v>
      </c>
      <c r="D518" s="204" t="e">
        <f t="shared" si="110"/>
        <v>#VALUE!</v>
      </c>
      <c r="E518" s="204" t="e">
        <f t="shared" si="114"/>
        <v>#VALUE!</v>
      </c>
      <c r="F518" s="204" t="e">
        <f t="shared" si="115"/>
        <v>#VALUE!</v>
      </c>
      <c r="H518" s="205"/>
      <c r="K518" s="206" t="e">
        <f t="shared" si="116"/>
        <v>#VALUE!</v>
      </c>
      <c r="L518" s="206" t="e">
        <f t="shared" si="117"/>
        <v>#VALUE!</v>
      </c>
      <c r="M518" s="207" t="e">
        <f t="shared" si="118"/>
        <v>#VALUE!</v>
      </c>
      <c r="O518" s="260">
        <v>504</v>
      </c>
      <c r="P518" s="261" t="e">
        <f t="shared" si="123"/>
        <v>#VALUE!</v>
      </c>
      <c r="Q518" s="262" t="e">
        <f t="shared" si="111"/>
        <v>#VALUE!</v>
      </c>
      <c r="R518" s="260" t="e">
        <f t="shared" si="119"/>
        <v>#VALUE!</v>
      </c>
      <c r="S518" s="245" t="e">
        <f t="shared" si="120"/>
        <v>#VALUE!</v>
      </c>
      <c r="T518" s="263" t="e">
        <f t="shared" si="121"/>
        <v>#VALUE!</v>
      </c>
    </row>
    <row r="519" spans="1:20" ht="9.75" customHeight="1" x14ac:dyDescent="0.2">
      <c r="A519" s="259" t="e">
        <f t="shared" si="112"/>
        <v>#VALUE!</v>
      </c>
      <c r="B519" s="203" t="e">
        <f t="shared" si="122"/>
        <v>#VALUE!</v>
      </c>
      <c r="C519" s="203" t="e">
        <f t="shared" si="113"/>
        <v>#VALUE!</v>
      </c>
      <c r="D519" s="204" t="e">
        <f t="shared" si="110"/>
        <v>#VALUE!</v>
      </c>
      <c r="E519" s="204" t="e">
        <f t="shared" si="114"/>
        <v>#VALUE!</v>
      </c>
      <c r="F519" s="204" t="e">
        <f t="shared" si="115"/>
        <v>#VALUE!</v>
      </c>
      <c r="H519" s="205"/>
      <c r="K519" s="206" t="e">
        <f t="shared" si="116"/>
        <v>#VALUE!</v>
      </c>
      <c r="L519" s="206" t="e">
        <f t="shared" si="117"/>
        <v>#VALUE!</v>
      </c>
      <c r="M519" s="207" t="e">
        <f t="shared" si="118"/>
        <v>#VALUE!</v>
      </c>
      <c r="O519" s="260">
        <v>505</v>
      </c>
      <c r="P519" s="261" t="e">
        <f t="shared" si="123"/>
        <v>#VALUE!</v>
      </c>
      <c r="Q519" s="262" t="e">
        <f t="shared" si="111"/>
        <v>#VALUE!</v>
      </c>
      <c r="R519" s="260" t="e">
        <f t="shared" si="119"/>
        <v>#VALUE!</v>
      </c>
      <c r="S519" s="245" t="e">
        <f t="shared" si="120"/>
        <v>#VALUE!</v>
      </c>
      <c r="T519" s="263" t="e">
        <f t="shared" si="121"/>
        <v>#VALUE!</v>
      </c>
    </row>
    <row r="520" spans="1:20" ht="9.75" customHeight="1" x14ac:dyDescent="0.2">
      <c r="A520" s="259" t="e">
        <f t="shared" si="112"/>
        <v>#VALUE!</v>
      </c>
      <c r="B520" s="203" t="e">
        <f t="shared" si="122"/>
        <v>#VALUE!</v>
      </c>
      <c r="C520" s="203" t="e">
        <f t="shared" si="113"/>
        <v>#VALUE!</v>
      </c>
      <c r="D520" s="204" t="e">
        <f t="shared" si="110"/>
        <v>#VALUE!</v>
      </c>
      <c r="E520" s="204" t="e">
        <f t="shared" si="114"/>
        <v>#VALUE!</v>
      </c>
      <c r="F520" s="204" t="e">
        <f t="shared" si="115"/>
        <v>#VALUE!</v>
      </c>
      <c r="H520" s="205"/>
      <c r="K520" s="206" t="e">
        <f t="shared" si="116"/>
        <v>#VALUE!</v>
      </c>
      <c r="L520" s="206" t="e">
        <f t="shared" si="117"/>
        <v>#VALUE!</v>
      </c>
      <c r="M520" s="207" t="e">
        <f t="shared" si="118"/>
        <v>#VALUE!</v>
      </c>
      <c r="O520" s="260">
        <v>506</v>
      </c>
      <c r="P520" s="261" t="e">
        <f t="shared" si="123"/>
        <v>#VALUE!</v>
      </c>
      <c r="Q520" s="262" t="e">
        <f t="shared" si="111"/>
        <v>#VALUE!</v>
      </c>
      <c r="R520" s="260" t="e">
        <f t="shared" si="119"/>
        <v>#VALUE!</v>
      </c>
      <c r="S520" s="245" t="e">
        <f t="shared" si="120"/>
        <v>#VALUE!</v>
      </c>
      <c r="T520" s="263" t="e">
        <f t="shared" si="121"/>
        <v>#VALUE!</v>
      </c>
    </row>
    <row r="521" spans="1:20" ht="9.75" customHeight="1" x14ac:dyDescent="0.2">
      <c r="A521" s="259" t="e">
        <f t="shared" si="112"/>
        <v>#VALUE!</v>
      </c>
      <c r="B521" s="203" t="e">
        <f t="shared" si="122"/>
        <v>#VALUE!</v>
      </c>
      <c r="C521" s="203" t="e">
        <f t="shared" si="113"/>
        <v>#VALUE!</v>
      </c>
      <c r="D521" s="204" t="e">
        <f t="shared" si="110"/>
        <v>#VALUE!</v>
      </c>
      <c r="E521" s="204" t="e">
        <f t="shared" si="114"/>
        <v>#VALUE!</v>
      </c>
      <c r="F521" s="204" t="e">
        <f t="shared" si="115"/>
        <v>#VALUE!</v>
      </c>
      <c r="H521" s="205"/>
      <c r="K521" s="206" t="e">
        <f t="shared" si="116"/>
        <v>#VALUE!</v>
      </c>
      <c r="L521" s="206" t="e">
        <f t="shared" si="117"/>
        <v>#VALUE!</v>
      </c>
      <c r="M521" s="207" t="e">
        <f t="shared" si="118"/>
        <v>#VALUE!</v>
      </c>
      <c r="O521" s="260">
        <v>507</v>
      </c>
      <c r="P521" s="261" t="e">
        <f t="shared" si="123"/>
        <v>#VALUE!</v>
      </c>
      <c r="Q521" s="262" t="e">
        <f t="shared" si="111"/>
        <v>#VALUE!</v>
      </c>
      <c r="R521" s="260" t="e">
        <f t="shared" si="119"/>
        <v>#VALUE!</v>
      </c>
      <c r="S521" s="245" t="e">
        <f t="shared" si="120"/>
        <v>#VALUE!</v>
      </c>
      <c r="T521" s="263" t="e">
        <f t="shared" si="121"/>
        <v>#VALUE!</v>
      </c>
    </row>
    <row r="522" spans="1:20" ht="9.75" customHeight="1" x14ac:dyDescent="0.2">
      <c r="A522" s="259" t="e">
        <f t="shared" si="112"/>
        <v>#VALUE!</v>
      </c>
      <c r="B522" s="203" t="e">
        <f t="shared" si="122"/>
        <v>#VALUE!</v>
      </c>
      <c r="C522" s="203" t="e">
        <f t="shared" si="113"/>
        <v>#VALUE!</v>
      </c>
      <c r="D522" s="204" t="e">
        <f t="shared" si="110"/>
        <v>#VALUE!</v>
      </c>
      <c r="E522" s="204" t="e">
        <f t="shared" si="114"/>
        <v>#VALUE!</v>
      </c>
      <c r="F522" s="204" t="e">
        <f t="shared" si="115"/>
        <v>#VALUE!</v>
      </c>
      <c r="H522" s="205"/>
      <c r="K522" s="206" t="e">
        <f t="shared" si="116"/>
        <v>#VALUE!</v>
      </c>
      <c r="L522" s="206" t="e">
        <f t="shared" si="117"/>
        <v>#VALUE!</v>
      </c>
      <c r="M522" s="207" t="e">
        <f t="shared" si="118"/>
        <v>#VALUE!</v>
      </c>
      <c r="O522" s="260">
        <v>508</v>
      </c>
      <c r="P522" s="261" t="e">
        <f t="shared" si="123"/>
        <v>#VALUE!</v>
      </c>
      <c r="Q522" s="262" t="e">
        <f t="shared" si="111"/>
        <v>#VALUE!</v>
      </c>
      <c r="R522" s="260" t="e">
        <f t="shared" si="119"/>
        <v>#VALUE!</v>
      </c>
      <c r="S522" s="245" t="e">
        <f t="shared" si="120"/>
        <v>#VALUE!</v>
      </c>
      <c r="T522" s="263" t="e">
        <f t="shared" si="121"/>
        <v>#VALUE!</v>
      </c>
    </row>
    <row r="523" spans="1:20" ht="9.75" customHeight="1" x14ac:dyDescent="0.2">
      <c r="A523" s="259" t="e">
        <f t="shared" si="112"/>
        <v>#VALUE!</v>
      </c>
      <c r="B523" s="203" t="e">
        <f t="shared" si="122"/>
        <v>#VALUE!</v>
      </c>
      <c r="C523" s="203" t="e">
        <f t="shared" si="113"/>
        <v>#VALUE!</v>
      </c>
      <c r="D523" s="204" t="e">
        <f t="shared" si="110"/>
        <v>#VALUE!</v>
      </c>
      <c r="E523" s="204" t="e">
        <f t="shared" si="114"/>
        <v>#VALUE!</v>
      </c>
      <c r="F523" s="204" t="e">
        <f t="shared" si="115"/>
        <v>#VALUE!</v>
      </c>
      <c r="H523" s="205"/>
      <c r="K523" s="206" t="e">
        <f t="shared" si="116"/>
        <v>#VALUE!</v>
      </c>
      <c r="L523" s="206" t="e">
        <f t="shared" si="117"/>
        <v>#VALUE!</v>
      </c>
      <c r="M523" s="207" t="e">
        <f t="shared" si="118"/>
        <v>#VALUE!</v>
      </c>
      <c r="O523" s="260">
        <v>509</v>
      </c>
      <c r="P523" s="261" t="e">
        <f t="shared" si="123"/>
        <v>#VALUE!</v>
      </c>
      <c r="Q523" s="262" t="e">
        <f t="shared" si="111"/>
        <v>#VALUE!</v>
      </c>
      <c r="R523" s="260" t="e">
        <f t="shared" si="119"/>
        <v>#VALUE!</v>
      </c>
      <c r="S523" s="245" t="e">
        <f t="shared" si="120"/>
        <v>#VALUE!</v>
      </c>
      <c r="T523" s="263" t="e">
        <f t="shared" si="121"/>
        <v>#VALUE!</v>
      </c>
    </row>
    <row r="524" spans="1:20" ht="9.75" customHeight="1" x14ac:dyDescent="0.2">
      <c r="A524" s="259" t="e">
        <f t="shared" si="112"/>
        <v>#VALUE!</v>
      </c>
      <c r="B524" s="203" t="e">
        <f t="shared" si="122"/>
        <v>#VALUE!</v>
      </c>
      <c r="C524" s="203" t="e">
        <f t="shared" si="113"/>
        <v>#VALUE!</v>
      </c>
      <c r="D524" s="204" t="e">
        <f t="shared" si="110"/>
        <v>#VALUE!</v>
      </c>
      <c r="E524" s="204" t="e">
        <f t="shared" si="114"/>
        <v>#VALUE!</v>
      </c>
      <c r="F524" s="204" t="e">
        <f t="shared" si="115"/>
        <v>#VALUE!</v>
      </c>
      <c r="H524" s="205"/>
      <c r="K524" s="206" t="e">
        <f t="shared" si="116"/>
        <v>#VALUE!</v>
      </c>
      <c r="L524" s="206" t="e">
        <f t="shared" si="117"/>
        <v>#VALUE!</v>
      </c>
      <c r="M524" s="207" t="e">
        <f t="shared" si="118"/>
        <v>#VALUE!</v>
      </c>
      <c r="O524" s="260">
        <v>510</v>
      </c>
      <c r="P524" s="261" t="e">
        <f t="shared" si="123"/>
        <v>#VALUE!</v>
      </c>
      <c r="Q524" s="262" t="e">
        <f t="shared" si="111"/>
        <v>#VALUE!</v>
      </c>
      <c r="R524" s="260" t="e">
        <f t="shared" si="119"/>
        <v>#VALUE!</v>
      </c>
      <c r="S524" s="245" t="e">
        <f t="shared" si="120"/>
        <v>#VALUE!</v>
      </c>
      <c r="T524" s="263" t="e">
        <f t="shared" si="121"/>
        <v>#VALUE!</v>
      </c>
    </row>
    <row r="525" spans="1:20" ht="9.75" customHeight="1" x14ac:dyDescent="0.2">
      <c r="A525" s="259" t="e">
        <f t="shared" si="112"/>
        <v>#VALUE!</v>
      </c>
      <c r="B525" s="203" t="e">
        <f t="shared" si="122"/>
        <v>#VALUE!</v>
      </c>
      <c r="C525" s="203" t="e">
        <f t="shared" si="113"/>
        <v>#VALUE!</v>
      </c>
      <c r="D525" s="204" t="e">
        <f t="shared" si="110"/>
        <v>#VALUE!</v>
      </c>
      <c r="E525" s="204" t="e">
        <f t="shared" si="114"/>
        <v>#VALUE!</v>
      </c>
      <c r="F525" s="204" t="e">
        <f t="shared" si="115"/>
        <v>#VALUE!</v>
      </c>
      <c r="H525" s="205"/>
      <c r="K525" s="206" t="e">
        <f t="shared" si="116"/>
        <v>#VALUE!</v>
      </c>
      <c r="L525" s="206" t="e">
        <f t="shared" si="117"/>
        <v>#VALUE!</v>
      </c>
      <c r="M525" s="207" t="e">
        <f t="shared" si="118"/>
        <v>#VALUE!</v>
      </c>
      <c r="O525" s="260">
        <v>511</v>
      </c>
      <c r="P525" s="261" t="e">
        <f t="shared" si="123"/>
        <v>#VALUE!</v>
      </c>
      <c r="Q525" s="262" t="e">
        <f t="shared" si="111"/>
        <v>#VALUE!</v>
      </c>
      <c r="R525" s="260" t="e">
        <f t="shared" si="119"/>
        <v>#VALUE!</v>
      </c>
      <c r="S525" s="245" t="e">
        <f t="shared" si="120"/>
        <v>#VALUE!</v>
      </c>
      <c r="T525" s="263" t="e">
        <f t="shared" si="121"/>
        <v>#VALUE!</v>
      </c>
    </row>
    <row r="526" spans="1:20" ht="9.75" customHeight="1" x14ac:dyDescent="0.2">
      <c r="A526" s="259" t="e">
        <f t="shared" si="112"/>
        <v>#VALUE!</v>
      </c>
      <c r="B526" s="203" t="e">
        <f t="shared" si="122"/>
        <v>#VALUE!</v>
      </c>
      <c r="C526" s="203" t="e">
        <f t="shared" si="113"/>
        <v>#VALUE!</v>
      </c>
      <c r="D526" s="204" t="e">
        <f t="shared" si="110"/>
        <v>#VALUE!</v>
      </c>
      <c r="E526" s="204" t="e">
        <f t="shared" si="114"/>
        <v>#VALUE!</v>
      </c>
      <c r="F526" s="204" t="e">
        <f t="shared" si="115"/>
        <v>#VALUE!</v>
      </c>
      <c r="H526" s="205"/>
      <c r="K526" s="206" t="e">
        <f t="shared" si="116"/>
        <v>#VALUE!</v>
      </c>
      <c r="L526" s="206" t="e">
        <f t="shared" si="117"/>
        <v>#VALUE!</v>
      </c>
      <c r="M526" s="207" t="e">
        <f t="shared" si="118"/>
        <v>#VALUE!</v>
      </c>
      <c r="O526" s="260">
        <v>512</v>
      </c>
      <c r="P526" s="261" t="e">
        <f t="shared" si="123"/>
        <v>#VALUE!</v>
      </c>
      <c r="Q526" s="262" t="e">
        <f t="shared" si="111"/>
        <v>#VALUE!</v>
      </c>
      <c r="R526" s="260" t="e">
        <f t="shared" si="119"/>
        <v>#VALUE!</v>
      </c>
      <c r="S526" s="245" t="e">
        <f t="shared" si="120"/>
        <v>#VALUE!</v>
      </c>
      <c r="T526" s="263" t="e">
        <f t="shared" si="121"/>
        <v>#VALUE!</v>
      </c>
    </row>
    <row r="527" spans="1:20" ht="9.75" customHeight="1" x14ac:dyDescent="0.2">
      <c r="A527" s="259" t="e">
        <f t="shared" si="112"/>
        <v>#VALUE!</v>
      </c>
      <c r="B527" s="203" t="e">
        <f t="shared" si="122"/>
        <v>#VALUE!</v>
      </c>
      <c r="C527" s="203" t="e">
        <f t="shared" si="113"/>
        <v>#VALUE!</v>
      </c>
      <c r="D527" s="204" t="e">
        <f t="shared" ref="D527:D590" si="124">B527*$C$9/12</f>
        <v>#VALUE!</v>
      </c>
      <c r="E527" s="204" t="e">
        <f t="shared" si="114"/>
        <v>#VALUE!</v>
      </c>
      <c r="F527" s="204" t="e">
        <f t="shared" si="115"/>
        <v>#VALUE!</v>
      </c>
      <c r="H527" s="205"/>
      <c r="K527" s="206" t="e">
        <f t="shared" si="116"/>
        <v>#VALUE!</v>
      </c>
      <c r="L527" s="206" t="e">
        <f t="shared" si="117"/>
        <v>#VALUE!</v>
      </c>
      <c r="M527" s="207" t="e">
        <f t="shared" si="118"/>
        <v>#VALUE!</v>
      </c>
      <c r="O527" s="260">
        <v>513</v>
      </c>
      <c r="P527" s="261" t="e">
        <f t="shared" si="123"/>
        <v>#VALUE!</v>
      </c>
      <c r="Q527" s="262" t="e">
        <f t="shared" ref="Q527:Q590" si="125">YEAR(P527)</f>
        <v>#VALUE!</v>
      </c>
      <c r="R527" s="260" t="e">
        <f t="shared" si="119"/>
        <v>#VALUE!</v>
      </c>
      <c r="S527" s="245" t="e">
        <f t="shared" si="120"/>
        <v>#VALUE!</v>
      </c>
      <c r="T527" s="263" t="e">
        <f t="shared" si="121"/>
        <v>#VALUE!</v>
      </c>
    </row>
    <row r="528" spans="1:20" ht="9.75" customHeight="1" x14ac:dyDescent="0.2">
      <c r="A528" s="259" t="e">
        <f t="shared" ref="A528:A591" si="126">IF(P528&gt;$F$8,"-",P528)</f>
        <v>#VALUE!</v>
      </c>
      <c r="B528" s="203" t="e">
        <f t="shared" si="122"/>
        <v>#VALUE!</v>
      </c>
      <c r="C528" s="203" t="e">
        <f t="shared" ref="C528:C591" si="127">M528</f>
        <v>#VALUE!</v>
      </c>
      <c r="D528" s="204" t="e">
        <f t="shared" si="124"/>
        <v>#VALUE!</v>
      </c>
      <c r="E528" s="204" t="e">
        <f t="shared" ref="E528:E591" si="128">SUM(C528:D528)</f>
        <v>#VALUE!</v>
      </c>
      <c r="F528" s="204" t="e">
        <f t="shared" ref="F528:F591" si="129">B528-C528</f>
        <v>#VALUE!</v>
      </c>
      <c r="H528" s="205"/>
      <c r="K528" s="206" t="e">
        <f t="shared" ref="K528:K591" si="130">IF(OR(P528&lt;$F$9,P528&gt;$F$8),0,$C$7/$R$14)</f>
        <v>#VALUE!</v>
      </c>
      <c r="L528" s="206" t="e">
        <f t="shared" ref="L528:L591" si="131">IF(OR(P528&lt;$F$9,P528&gt;$F$8),0,PMT($C$9/12,$R$14,$C$7)*-1-D528)</f>
        <v>#VALUE!</v>
      </c>
      <c r="M528" s="207" t="e">
        <f t="shared" ref="M528:M591" si="132">IF($C$11=$L$9,H528,IF($C$11=$L$7,K528,IF($C$11=$L$8,L528,0)))</f>
        <v>#VALUE!</v>
      </c>
      <c r="O528" s="260">
        <v>514</v>
      </c>
      <c r="P528" s="261" t="e">
        <f t="shared" si="123"/>
        <v>#VALUE!</v>
      </c>
      <c r="Q528" s="262" t="e">
        <f t="shared" si="125"/>
        <v>#VALUE!</v>
      </c>
      <c r="R528" s="260" t="e">
        <f t="shared" ref="R528:R591" si="133">IF(OR(P528&lt;$F$9,P528&gt;$F$8),0,1)</f>
        <v>#VALUE!</v>
      </c>
      <c r="S528" s="245" t="e">
        <f t="shared" ref="S528:S591" si="134">CONCATENATE(YEAR(P528),MONTH(P528))</f>
        <v>#VALUE!</v>
      </c>
      <c r="T528" s="263" t="e">
        <f t="shared" ref="T528:T591" si="135">F528</f>
        <v>#VALUE!</v>
      </c>
    </row>
    <row r="529" spans="1:20" ht="9.75" customHeight="1" x14ac:dyDescent="0.2">
      <c r="A529" s="259" t="e">
        <f t="shared" si="126"/>
        <v>#VALUE!</v>
      </c>
      <c r="B529" s="203" t="e">
        <f t="shared" ref="B529:B592" si="136">F528</f>
        <v>#VALUE!</v>
      </c>
      <c r="C529" s="203" t="e">
        <f t="shared" si="127"/>
        <v>#VALUE!</v>
      </c>
      <c r="D529" s="204" t="e">
        <f t="shared" si="124"/>
        <v>#VALUE!</v>
      </c>
      <c r="E529" s="204" t="e">
        <f t="shared" si="128"/>
        <v>#VALUE!</v>
      </c>
      <c r="F529" s="204" t="e">
        <f t="shared" si="129"/>
        <v>#VALUE!</v>
      </c>
      <c r="H529" s="205"/>
      <c r="K529" s="206" t="e">
        <f t="shared" si="130"/>
        <v>#VALUE!</v>
      </c>
      <c r="L529" s="206" t="e">
        <f t="shared" si="131"/>
        <v>#VALUE!</v>
      </c>
      <c r="M529" s="207" t="e">
        <f t="shared" si="132"/>
        <v>#VALUE!</v>
      </c>
      <c r="O529" s="260">
        <v>515</v>
      </c>
      <c r="P529" s="261" t="e">
        <f t="shared" si="123"/>
        <v>#VALUE!</v>
      </c>
      <c r="Q529" s="262" t="e">
        <f t="shared" si="125"/>
        <v>#VALUE!</v>
      </c>
      <c r="R529" s="260" t="e">
        <f t="shared" si="133"/>
        <v>#VALUE!</v>
      </c>
      <c r="S529" s="245" t="e">
        <f t="shared" si="134"/>
        <v>#VALUE!</v>
      </c>
      <c r="T529" s="263" t="e">
        <f t="shared" si="135"/>
        <v>#VALUE!</v>
      </c>
    </row>
    <row r="530" spans="1:20" ht="9.75" customHeight="1" x14ac:dyDescent="0.2">
      <c r="A530" s="259" t="e">
        <f t="shared" si="126"/>
        <v>#VALUE!</v>
      </c>
      <c r="B530" s="203" t="e">
        <f t="shared" si="136"/>
        <v>#VALUE!</v>
      </c>
      <c r="C530" s="203" t="e">
        <f t="shared" si="127"/>
        <v>#VALUE!</v>
      </c>
      <c r="D530" s="204" t="e">
        <f t="shared" si="124"/>
        <v>#VALUE!</v>
      </c>
      <c r="E530" s="204" t="e">
        <f t="shared" si="128"/>
        <v>#VALUE!</v>
      </c>
      <c r="F530" s="204" t="e">
        <f t="shared" si="129"/>
        <v>#VALUE!</v>
      </c>
      <c r="H530" s="205"/>
      <c r="K530" s="206" t="e">
        <f t="shared" si="130"/>
        <v>#VALUE!</v>
      </c>
      <c r="L530" s="206" t="e">
        <f t="shared" si="131"/>
        <v>#VALUE!</v>
      </c>
      <c r="M530" s="207" t="e">
        <f t="shared" si="132"/>
        <v>#VALUE!</v>
      </c>
      <c r="O530" s="260">
        <v>516</v>
      </c>
      <c r="P530" s="261" t="e">
        <f t="shared" si="123"/>
        <v>#VALUE!</v>
      </c>
      <c r="Q530" s="262" t="e">
        <f t="shared" si="125"/>
        <v>#VALUE!</v>
      </c>
      <c r="R530" s="260" t="e">
        <f t="shared" si="133"/>
        <v>#VALUE!</v>
      </c>
      <c r="S530" s="245" t="e">
        <f t="shared" si="134"/>
        <v>#VALUE!</v>
      </c>
      <c r="T530" s="263" t="e">
        <f t="shared" si="135"/>
        <v>#VALUE!</v>
      </c>
    </row>
    <row r="531" spans="1:20" ht="9.75" customHeight="1" x14ac:dyDescent="0.2">
      <c r="A531" s="259" t="e">
        <f t="shared" si="126"/>
        <v>#VALUE!</v>
      </c>
      <c r="B531" s="203" t="e">
        <f t="shared" si="136"/>
        <v>#VALUE!</v>
      </c>
      <c r="C531" s="203" t="e">
        <f t="shared" si="127"/>
        <v>#VALUE!</v>
      </c>
      <c r="D531" s="204" t="e">
        <f t="shared" si="124"/>
        <v>#VALUE!</v>
      </c>
      <c r="E531" s="204" t="e">
        <f t="shared" si="128"/>
        <v>#VALUE!</v>
      </c>
      <c r="F531" s="204" t="e">
        <f t="shared" si="129"/>
        <v>#VALUE!</v>
      </c>
      <c r="H531" s="205"/>
      <c r="K531" s="206" t="e">
        <f t="shared" si="130"/>
        <v>#VALUE!</v>
      </c>
      <c r="L531" s="206" t="e">
        <f t="shared" si="131"/>
        <v>#VALUE!</v>
      </c>
      <c r="M531" s="207" t="e">
        <f t="shared" si="132"/>
        <v>#VALUE!</v>
      </c>
      <c r="O531" s="260">
        <v>517</v>
      </c>
      <c r="P531" s="261" t="e">
        <f t="shared" si="123"/>
        <v>#VALUE!</v>
      </c>
      <c r="Q531" s="262" t="e">
        <f t="shared" si="125"/>
        <v>#VALUE!</v>
      </c>
      <c r="R531" s="260" t="e">
        <f t="shared" si="133"/>
        <v>#VALUE!</v>
      </c>
      <c r="S531" s="245" t="e">
        <f t="shared" si="134"/>
        <v>#VALUE!</v>
      </c>
      <c r="T531" s="263" t="e">
        <f t="shared" si="135"/>
        <v>#VALUE!</v>
      </c>
    </row>
    <row r="532" spans="1:20" ht="9.75" customHeight="1" x14ac:dyDescent="0.2">
      <c r="A532" s="259" t="e">
        <f t="shared" si="126"/>
        <v>#VALUE!</v>
      </c>
      <c r="B532" s="203" t="e">
        <f t="shared" si="136"/>
        <v>#VALUE!</v>
      </c>
      <c r="C532" s="203" t="e">
        <f t="shared" si="127"/>
        <v>#VALUE!</v>
      </c>
      <c r="D532" s="204" t="e">
        <f t="shared" si="124"/>
        <v>#VALUE!</v>
      </c>
      <c r="E532" s="204" t="e">
        <f t="shared" si="128"/>
        <v>#VALUE!</v>
      </c>
      <c r="F532" s="204" t="e">
        <f t="shared" si="129"/>
        <v>#VALUE!</v>
      </c>
      <c r="H532" s="205"/>
      <c r="K532" s="206" t="e">
        <f t="shared" si="130"/>
        <v>#VALUE!</v>
      </c>
      <c r="L532" s="206" t="e">
        <f t="shared" si="131"/>
        <v>#VALUE!</v>
      </c>
      <c r="M532" s="207" t="e">
        <f t="shared" si="132"/>
        <v>#VALUE!</v>
      </c>
      <c r="O532" s="260">
        <v>518</v>
      </c>
      <c r="P532" s="261" t="e">
        <f t="shared" si="123"/>
        <v>#VALUE!</v>
      </c>
      <c r="Q532" s="262" t="e">
        <f t="shared" si="125"/>
        <v>#VALUE!</v>
      </c>
      <c r="R532" s="260" t="e">
        <f t="shared" si="133"/>
        <v>#VALUE!</v>
      </c>
      <c r="S532" s="245" t="e">
        <f t="shared" si="134"/>
        <v>#VALUE!</v>
      </c>
      <c r="T532" s="263" t="e">
        <f t="shared" si="135"/>
        <v>#VALUE!</v>
      </c>
    </row>
    <row r="533" spans="1:20" ht="9.75" customHeight="1" x14ac:dyDescent="0.2">
      <c r="A533" s="259" t="e">
        <f t="shared" si="126"/>
        <v>#VALUE!</v>
      </c>
      <c r="B533" s="203" t="e">
        <f t="shared" si="136"/>
        <v>#VALUE!</v>
      </c>
      <c r="C533" s="203" t="e">
        <f t="shared" si="127"/>
        <v>#VALUE!</v>
      </c>
      <c r="D533" s="204" t="e">
        <f t="shared" si="124"/>
        <v>#VALUE!</v>
      </c>
      <c r="E533" s="204" t="e">
        <f t="shared" si="128"/>
        <v>#VALUE!</v>
      </c>
      <c r="F533" s="204" t="e">
        <f t="shared" si="129"/>
        <v>#VALUE!</v>
      </c>
      <c r="H533" s="205"/>
      <c r="K533" s="206" t="e">
        <f t="shared" si="130"/>
        <v>#VALUE!</v>
      </c>
      <c r="L533" s="206" t="e">
        <f t="shared" si="131"/>
        <v>#VALUE!</v>
      </c>
      <c r="M533" s="207" t="e">
        <f t="shared" si="132"/>
        <v>#VALUE!</v>
      </c>
      <c r="O533" s="260">
        <v>519</v>
      </c>
      <c r="P533" s="261" t="e">
        <f t="shared" si="123"/>
        <v>#VALUE!</v>
      </c>
      <c r="Q533" s="262" t="e">
        <f t="shared" si="125"/>
        <v>#VALUE!</v>
      </c>
      <c r="R533" s="260" t="e">
        <f t="shared" si="133"/>
        <v>#VALUE!</v>
      </c>
      <c r="S533" s="245" t="e">
        <f t="shared" si="134"/>
        <v>#VALUE!</v>
      </c>
      <c r="T533" s="263" t="e">
        <f t="shared" si="135"/>
        <v>#VALUE!</v>
      </c>
    </row>
    <row r="534" spans="1:20" ht="9.75" customHeight="1" x14ac:dyDescent="0.2">
      <c r="A534" s="259" t="e">
        <f t="shared" si="126"/>
        <v>#VALUE!</v>
      </c>
      <c r="B534" s="203" t="e">
        <f t="shared" si="136"/>
        <v>#VALUE!</v>
      </c>
      <c r="C534" s="203" t="e">
        <f t="shared" si="127"/>
        <v>#VALUE!</v>
      </c>
      <c r="D534" s="204" t="e">
        <f t="shared" si="124"/>
        <v>#VALUE!</v>
      </c>
      <c r="E534" s="204" t="e">
        <f t="shared" si="128"/>
        <v>#VALUE!</v>
      </c>
      <c r="F534" s="204" t="e">
        <f t="shared" si="129"/>
        <v>#VALUE!</v>
      </c>
      <c r="H534" s="205"/>
      <c r="K534" s="206" t="e">
        <f t="shared" si="130"/>
        <v>#VALUE!</v>
      </c>
      <c r="L534" s="206" t="e">
        <f t="shared" si="131"/>
        <v>#VALUE!</v>
      </c>
      <c r="M534" s="207" t="e">
        <f t="shared" si="132"/>
        <v>#VALUE!</v>
      </c>
      <c r="O534" s="260">
        <v>520</v>
      </c>
      <c r="P534" s="261" t="e">
        <f t="shared" si="123"/>
        <v>#VALUE!</v>
      </c>
      <c r="Q534" s="262" t="e">
        <f t="shared" si="125"/>
        <v>#VALUE!</v>
      </c>
      <c r="R534" s="260" t="e">
        <f t="shared" si="133"/>
        <v>#VALUE!</v>
      </c>
      <c r="S534" s="245" t="e">
        <f t="shared" si="134"/>
        <v>#VALUE!</v>
      </c>
      <c r="T534" s="263" t="e">
        <f t="shared" si="135"/>
        <v>#VALUE!</v>
      </c>
    </row>
    <row r="535" spans="1:20" ht="9.75" customHeight="1" x14ac:dyDescent="0.2">
      <c r="A535" s="259" t="e">
        <f t="shared" si="126"/>
        <v>#VALUE!</v>
      </c>
      <c r="B535" s="203" t="e">
        <f t="shared" si="136"/>
        <v>#VALUE!</v>
      </c>
      <c r="C535" s="203" t="e">
        <f t="shared" si="127"/>
        <v>#VALUE!</v>
      </c>
      <c r="D535" s="204" t="e">
        <f t="shared" si="124"/>
        <v>#VALUE!</v>
      </c>
      <c r="E535" s="204" t="e">
        <f t="shared" si="128"/>
        <v>#VALUE!</v>
      </c>
      <c r="F535" s="204" t="e">
        <f t="shared" si="129"/>
        <v>#VALUE!</v>
      </c>
      <c r="H535" s="205"/>
      <c r="K535" s="206" t="e">
        <f t="shared" si="130"/>
        <v>#VALUE!</v>
      </c>
      <c r="L535" s="206" t="e">
        <f t="shared" si="131"/>
        <v>#VALUE!</v>
      </c>
      <c r="M535" s="207" t="e">
        <f t="shared" si="132"/>
        <v>#VALUE!</v>
      </c>
      <c r="O535" s="260">
        <v>521</v>
      </c>
      <c r="P535" s="261" t="e">
        <f t="shared" si="123"/>
        <v>#VALUE!</v>
      </c>
      <c r="Q535" s="262" t="e">
        <f t="shared" si="125"/>
        <v>#VALUE!</v>
      </c>
      <c r="R535" s="260" t="e">
        <f t="shared" si="133"/>
        <v>#VALUE!</v>
      </c>
      <c r="S535" s="245" t="e">
        <f t="shared" si="134"/>
        <v>#VALUE!</v>
      </c>
      <c r="T535" s="263" t="e">
        <f t="shared" si="135"/>
        <v>#VALUE!</v>
      </c>
    </row>
    <row r="536" spans="1:20" ht="9.75" customHeight="1" x14ac:dyDescent="0.2">
      <c r="A536" s="259" t="e">
        <f t="shared" si="126"/>
        <v>#VALUE!</v>
      </c>
      <c r="B536" s="203" t="e">
        <f t="shared" si="136"/>
        <v>#VALUE!</v>
      </c>
      <c r="C536" s="203" t="e">
        <f t="shared" si="127"/>
        <v>#VALUE!</v>
      </c>
      <c r="D536" s="204" t="e">
        <f t="shared" si="124"/>
        <v>#VALUE!</v>
      </c>
      <c r="E536" s="204" t="e">
        <f t="shared" si="128"/>
        <v>#VALUE!</v>
      </c>
      <c r="F536" s="204" t="e">
        <f t="shared" si="129"/>
        <v>#VALUE!</v>
      </c>
      <c r="H536" s="205"/>
      <c r="K536" s="206" t="e">
        <f t="shared" si="130"/>
        <v>#VALUE!</v>
      </c>
      <c r="L536" s="206" t="e">
        <f t="shared" si="131"/>
        <v>#VALUE!</v>
      </c>
      <c r="M536" s="207" t="e">
        <f t="shared" si="132"/>
        <v>#VALUE!</v>
      </c>
      <c r="O536" s="260">
        <v>522</v>
      </c>
      <c r="P536" s="261" t="e">
        <f t="shared" si="123"/>
        <v>#VALUE!</v>
      </c>
      <c r="Q536" s="262" t="e">
        <f t="shared" si="125"/>
        <v>#VALUE!</v>
      </c>
      <c r="R536" s="260" t="e">
        <f t="shared" si="133"/>
        <v>#VALUE!</v>
      </c>
      <c r="S536" s="245" t="e">
        <f t="shared" si="134"/>
        <v>#VALUE!</v>
      </c>
      <c r="T536" s="263" t="e">
        <f t="shared" si="135"/>
        <v>#VALUE!</v>
      </c>
    </row>
    <row r="537" spans="1:20" ht="9.75" customHeight="1" x14ac:dyDescent="0.2">
      <c r="A537" s="259" t="e">
        <f t="shared" si="126"/>
        <v>#VALUE!</v>
      </c>
      <c r="B537" s="203" t="e">
        <f t="shared" si="136"/>
        <v>#VALUE!</v>
      </c>
      <c r="C537" s="203" t="e">
        <f t="shared" si="127"/>
        <v>#VALUE!</v>
      </c>
      <c r="D537" s="204" t="e">
        <f t="shared" si="124"/>
        <v>#VALUE!</v>
      </c>
      <c r="E537" s="204" t="e">
        <f t="shared" si="128"/>
        <v>#VALUE!</v>
      </c>
      <c r="F537" s="204" t="e">
        <f t="shared" si="129"/>
        <v>#VALUE!</v>
      </c>
      <c r="H537" s="205"/>
      <c r="K537" s="206" t="e">
        <f t="shared" si="130"/>
        <v>#VALUE!</v>
      </c>
      <c r="L537" s="206" t="e">
        <f t="shared" si="131"/>
        <v>#VALUE!</v>
      </c>
      <c r="M537" s="207" t="e">
        <f t="shared" si="132"/>
        <v>#VALUE!</v>
      </c>
      <c r="O537" s="260">
        <v>523</v>
      </c>
      <c r="P537" s="261" t="e">
        <f t="shared" si="123"/>
        <v>#VALUE!</v>
      </c>
      <c r="Q537" s="262" t="e">
        <f t="shared" si="125"/>
        <v>#VALUE!</v>
      </c>
      <c r="R537" s="260" t="e">
        <f t="shared" si="133"/>
        <v>#VALUE!</v>
      </c>
      <c r="S537" s="245" t="e">
        <f t="shared" si="134"/>
        <v>#VALUE!</v>
      </c>
      <c r="T537" s="263" t="e">
        <f t="shared" si="135"/>
        <v>#VALUE!</v>
      </c>
    </row>
    <row r="538" spans="1:20" ht="9.75" customHeight="1" x14ac:dyDescent="0.2">
      <c r="A538" s="259" t="e">
        <f t="shared" si="126"/>
        <v>#VALUE!</v>
      </c>
      <c r="B538" s="203" t="e">
        <f t="shared" si="136"/>
        <v>#VALUE!</v>
      </c>
      <c r="C538" s="203" t="e">
        <f t="shared" si="127"/>
        <v>#VALUE!</v>
      </c>
      <c r="D538" s="204" t="e">
        <f t="shared" si="124"/>
        <v>#VALUE!</v>
      </c>
      <c r="E538" s="204" t="e">
        <f t="shared" si="128"/>
        <v>#VALUE!</v>
      </c>
      <c r="F538" s="204" t="e">
        <f t="shared" si="129"/>
        <v>#VALUE!</v>
      </c>
      <c r="H538" s="205"/>
      <c r="K538" s="206" t="e">
        <f t="shared" si="130"/>
        <v>#VALUE!</v>
      </c>
      <c r="L538" s="206" t="e">
        <f t="shared" si="131"/>
        <v>#VALUE!</v>
      </c>
      <c r="M538" s="207" t="e">
        <f t="shared" si="132"/>
        <v>#VALUE!</v>
      </c>
      <c r="O538" s="260">
        <v>524</v>
      </c>
      <c r="P538" s="261" t="e">
        <f t="shared" si="123"/>
        <v>#VALUE!</v>
      </c>
      <c r="Q538" s="262" t="e">
        <f t="shared" si="125"/>
        <v>#VALUE!</v>
      </c>
      <c r="R538" s="260" t="e">
        <f t="shared" si="133"/>
        <v>#VALUE!</v>
      </c>
      <c r="S538" s="245" t="e">
        <f t="shared" si="134"/>
        <v>#VALUE!</v>
      </c>
      <c r="T538" s="263" t="e">
        <f t="shared" si="135"/>
        <v>#VALUE!</v>
      </c>
    </row>
    <row r="539" spans="1:20" ht="9.75" customHeight="1" x14ac:dyDescent="0.2">
      <c r="A539" s="259" t="e">
        <f t="shared" si="126"/>
        <v>#VALUE!</v>
      </c>
      <c r="B539" s="203" t="e">
        <f t="shared" si="136"/>
        <v>#VALUE!</v>
      </c>
      <c r="C539" s="203" t="e">
        <f t="shared" si="127"/>
        <v>#VALUE!</v>
      </c>
      <c r="D539" s="204" t="e">
        <f t="shared" si="124"/>
        <v>#VALUE!</v>
      </c>
      <c r="E539" s="204" t="e">
        <f t="shared" si="128"/>
        <v>#VALUE!</v>
      </c>
      <c r="F539" s="204" t="e">
        <f t="shared" si="129"/>
        <v>#VALUE!</v>
      </c>
      <c r="H539" s="205"/>
      <c r="K539" s="206" t="e">
        <f t="shared" si="130"/>
        <v>#VALUE!</v>
      </c>
      <c r="L539" s="206" t="e">
        <f t="shared" si="131"/>
        <v>#VALUE!</v>
      </c>
      <c r="M539" s="207" t="e">
        <f t="shared" si="132"/>
        <v>#VALUE!</v>
      </c>
      <c r="O539" s="260">
        <v>525</v>
      </c>
      <c r="P539" s="261" t="e">
        <f t="shared" si="123"/>
        <v>#VALUE!</v>
      </c>
      <c r="Q539" s="262" t="e">
        <f t="shared" si="125"/>
        <v>#VALUE!</v>
      </c>
      <c r="R539" s="260" t="e">
        <f t="shared" si="133"/>
        <v>#VALUE!</v>
      </c>
      <c r="S539" s="245" t="e">
        <f t="shared" si="134"/>
        <v>#VALUE!</v>
      </c>
      <c r="T539" s="263" t="e">
        <f t="shared" si="135"/>
        <v>#VALUE!</v>
      </c>
    </row>
    <row r="540" spans="1:20" ht="9.75" customHeight="1" x14ac:dyDescent="0.2">
      <c r="A540" s="259" t="e">
        <f t="shared" si="126"/>
        <v>#VALUE!</v>
      </c>
      <c r="B540" s="203" t="e">
        <f t="shared" si="136"/>
        <v>#VALUE!</v>
      </c>
      <c r="C540" s="203" t="e">
        <f t="shared" si="127"/>
        <v>#VALUE!</v>
      </c>
      <c r="D540" s="204" t="e">
        <f t="shared" si="124"/>
        <v>#VALUE!</v>
      </c>
      <c r="E540" s="204" t="e">
        <f t="shared" si="128"/>
        <v>#VALUE!</v>
      </c>
      <c r="F540" s="204" t="e">
        <f t="shared" si="129"/>
        <v>#VALUE!</v>
      </c>
      <c r="H540" s="205"/>
      <c r="K540" s="206" t="e">
        <f t="shared" si="130"/>
        <v>#VALUE!</v>
      </c>
      <c r="L540" s="206" t="e">
        <f t="shared" si="131"/>
        <v>#VALUE!</v>
      </c>
      <c r="M540" s="207" t="e">
        <f t="shared" si="132"/>
        <v>#VALUE!</v>
      </c>
      <c r="O540" s="260">
        <v>526</v>
      </c>
      <c r="P540" s="261" t="e">
        <f t="shared" si="123"/>
        <v>#VALUE!</v>
      </c>
      <c r="Q540" s="262" t="e">
        <f t="shared" si="125"/>
        <v>#VALUE!</v>
      </c>
      <c r="R540" s="260" t="e">
        <f t="shared" si="133"/>
        <v>#VALUE!</v>
      </c>
      <c r="S540" s="245" t="e">
        <f t="shared" si="134"/>
        <v>#VALUE!</v>
      </c>
      <c r="T540" s="263" t="e">
        <f t="shared" si="135"/>
        <v>#VALUE!</v>
      </c>
    </row>
    <row r="541" spans="1:20" ht="9.75" customHeight="1" x14ac:dyDescent="0.2">
      <c r="A541" s="259" t="e">
        <f t="shared" si="126"/>
        <v>#VALUE!</v>
      </c>
      <c r="B541" s="203" t="e">
        <f t="shared" si="136"/>
        <v>#VALUE!</v>
      </c>
      <c r="C541" s="203" t="e">
        <f t="shared" si="127"/>
        <v>#VALUE!</v>
      </c>
      <c r="D541" s="204" t="e">
        <f t="shared" si="124"/>
        <v>#VALUE!</v>
      </c>
      <c r="E541" s="204" t="e">
        <f t="shared" si="128"/>
        <v>#VALUE!</v>
      </c>
      <c r="F541" s="204" t="e">
        <f t="shared" si="129"/>
        <v>#VALUE!</v>
      </c>
      <c r="H541" s="205"/>
      <c r="K541" s="206" t="e">
        <f t="shared" si="130"/>
        <v>#VALUE!</v>
      </c>
      <c r="L541" s="206" t="e">
        <f t="shared" si="131"/>
        <v>#VALUE!</v>
      </c>
      <c r="M541" s="207" t="e">
        <f t="shared" si="132"/>
        <v>#VALUE!</v>
      </c>
      <c r="O541" s="260">
        <v>527</v>
      </c>
      <c r="P541" s="261" t="e">
        <f t="shared" si="123"/>
        <v>#VALUE!</v>
      </c>
      <c r="Q541" s="262" t="e">
        <f t="shared" si="125"/>
        <v>#VALUE!</v>
      </c>
      <c r="R541" s="260" t="e">
        <f t="shared" si="133"/>
        <v>#VALUE!</v>
      </c>
      <c r="S541" s="245" t="e">
        <f t="shared" si="134"/>
        <v>#VALUE!</v>
      </c>
      <c r="T541" s="263" t="e">
        <f t="shared" si="135"/>
        <v>#VALUE!</v>
      </c>
    </row>
    <row r="542" spans="1:20" ht="9.75" customHeight="1" x14ac:dyDescent="0.2">
      <c r="A542" s="259" t="e">
        <f t="shared" si="126"/>
        <v>#VALUE!</v>
      </c>
      <c r="B542" s="203" t="e">
        <f t="shared" si="136"/>
        <v>#VALUE!</v>
      </c>
      <c r="C542" s="203" t="e">
        <f t="shared" si="127"/>
        <v>#VALUE!</v>
      </c>
      <c r="D542" s="204" t="e">
        <f t="shared" si="124"/>
        <v>#VALUE!</v>
      </c>
      <c r="E542" s="204" t="e">
        <f t="shared" si="128"/>
        <v>#VALUE!</v>
      </c>
      <c r="F542" s="204" t="e">
        <f t="shared" si="129"/>
        <v>#VALUE!</v>
      </c>
      <c r="H542" s="205"/>
      <c r="K542" s="206" t="e">
        <f t="shared" si="130"/>
        <v>#VALUE!</v>
      </c>
      <c r="L542" s="206" t="e">
        <f t="shared" si="131"/>
        <v>#VALUE!</v>
      </c>
      <c r="M542" s="207" t="e">
        <f t="shared" si="132"/>
        <v>#VALUE!</v>
      </c>
      <c r="O542" s="260">
        <v>528</v>
      </c>
      <c r="P542" s="261" t="e">
        <f t="shared" si="123"/>
        <v>#VALUE!</v>
      </c>
      <c r="Q542" s="262" t="e">
        <f t="shared" si="125"/>
        <v>#VALUE!</v>
      </c>
      <c r="R542" s="260" t="e">
        <f t="shared" si="133"/>
        <v>#VALUE!</v>
      </c>
      <c r="S542" s="245" t="e">
        <f t="shared" si="134"/>
        <v>#VALUE!</v>
      </c>
      <c r="T542" s="263" t="e">
        <f t="shared" si="135"/>
        <v>#VALUE!</v>
      </c>
    </row>
    <row r="543" spans="1:20" ht="9.75" customHeight="1" x14ac:dyDescent="0.2">
      <c r="A543" s="259" t="e">
        <f t="shared" si="126"/>
        <v>#VALUE!</v>
      </c>
      <c r="B543" s="203" t="e">
        <f t="shared" si="136"/>
        <v>#VALUE!</v>
      </c>
      <c r="C543" s="203" t="e">
        <f t="shared" si="127"/>
        <v>#VALUE!</v>
      </c>
      <c r="D543" s="204" t="e">
        <f t="shared" si="124"/>
        <v>#VALUE!</v>
      </c>
      <c r="E543" s="204" t="e">
        <f t="shared" si="128"/>
        <v>#VALUE!</v>
      </c>
      <c r="F543" s="204" t="e">
        <f t="shared" si="129"/>
        <v>#VALUE!</v>
      </c>
      <c r="H543" s="205"/>
      <c r="K543" s="206" t="e">
        <f t="shared" si="130"/>
        <v>#VALUE!</v>
      </c>
      <c r="L543" s="206" t="e">
        <f t="shared" si="131"/>
        <v>#VALUE!</v>
      </c>
      <c r="M543" s="207" t="e">
        <f t="shared" si="132"/>
        <v>#VALUE!</v>
      </c>
      <c r="O543" s="260">
        <v>529</v>
      </c>
      <c r="P543" s="261" t="e">
        <f t="shared" ref="P543:P606" si="137">DATE(YEAR(P542+30),MONTH(P542+30),15)</f>
        <v>#VALUE!</v>
      </c>
      <c r="Q543" s="262" t="e">
        <f t="shared" si="125"/>
        <v>#VALUE!</v>
      </c>
      <c r="R543" s="260" t="e">
        <f t="shared" si="133"/>
        <v>#VALUE!</v>
      </c>
      <c r="S543" s="245" t="e">
        <f t="shared" si="134"/>
        <v>#VALUE!</v>
      </c>
      <c r="T543" s="263" t="e">
        <f t="shared" si="135"/>
        <v>#VALUE!</v>
      </c>
    </row>
    <row r="544" spans="1:20" ht="9.75" customHeight="1" x14ac:dyDescent="0.2">
      <c r="A544" s="259" t="e">
        <f t="shared" si="126"/>
        <v>#VALUE!</v>
      </c>
      <c r="B544" s="203" t="e">
        <f t="shared" si="136"/>
        <v>#VALUE!</v>
      </c>
      <c r="C544" s="203" t="e">
        <f t="shared" si="127"/>
        <v>#VALUE!</v>
      </c>
      <c r="D544" s="204" t="e">
        <f t="shared" si="124"/>
        <v>#VALUE!</v>
      </c>
      <c r="E544" s="204" t="e">
        <f t="shared" si="128"/>
        <v>#VALUE!</v>
      </c>
      <c r="F544" s="204" t="e">
        <f t="shared" si="129"/>
        <v>#VALUE!</v>
      </c>
      <c r="H544" s="205"/>
      <c r="K544" s="206" t="e">
        <f t="shared" si="130"/>
        <v>#VALUE!</v>
      </c>
      <c r="L544" s="206" t="e">
        <f t="shared" si="131"/>
        <v>#VALUE!</v>
      </c>
      <c r="M544" s="207" t="e">
        <f t="shared" si="132"/>
        <v>#VALUE!</v>
      </c>
      <c r="O544" s="260">
        <v>530</v>
      </c>
      <c r="P544" s="261" t="e">
        <f t="shared" si="137"/>
        <v>#VALUE!</v>
      </c>
      <c r="Q544" s="262" t="e">
        <f t="shared" si="125"/>
        <v>#VALUE!</v>
      </c>
      <c r="R544" s="260" t="e">
        <f t="shared" si="133"/>
        <v>#VALUE!</v>
      </c>
      <c r="S544" s="245" t="e">
        <f t="shared" si="134"/>
        <v>#VALUE!</v>
      </c>
      <c r="T544" s="263" t="e">
        <f t="shared" si="135"/>
        <v>#VALUE!</v>
      </c>
    </row>
    <row r="545" spans="1:20" ht="9.75" customHeight="1" x14ac:dyDescent="0.2">
      <c r="A545" s="259" t="e">
        <f t="shared" si="126"/>
        <v>#VALUE!</v>
      </c>
      <c r="B545" s="203" t="e">
        <f t="shared" si="136"/>
        <v>#VALUE!</v>
      </c>
      <c r="C545" s="203" t="e">
        <f t="shared" si="127"/>
        <v>#VALUE!</v>
      </c>
      <c r="D545" s="204" t="e">
        <f t="shared" si="124"/>
        <v>#VALUE!</v>
      </c>
      <c r="E545" s="204" t="e">
        <f t="shared" si="128"/>
        <v>#VALUE!</v>
      </c>
      <c r="F545" s="204" t="e">
        <f t="shared" si="129"/>
        <v>#VALUE!</v>
      </c>
      <c r="H545" s="205"/>
      <c r="K545" s="206" t="e">
        <f t="shared" si="130"/>
        <v>#VALUE!</v>
      </c>
      <c r="L545" s="206" t="e">
        <f t="shared" si="131"/>
        <v>#VALUE!</v>
      </c>
      <c r="M545" s="207" t="e">
        <f t="shared" si="132"/>
        <v>#VALUE!</v>
      </c>
      <c r="O545" s="260">
        <v>531</v>
      </c>
      <c r="P545" s="261" t="e">
        <f t="shared" si="137"/>
        <v>#VALUE!</v>
      </c>
      <c r="Q545" s="262" t="e">
        <f t="shared" si="125"/>
        <v>#VALUE!</v>
      </c>
      <c r="R545" s="260" t="e">
        <f t="shared" si="133"/>
        <v>#VALUE!</v>
      </c>
      <c r="S545" s="245" t="e">
        <f t="shared" si="134"/>
        <v>#VALUE!</v>
      </c>
      <c r="T545" s="263" t="e">
        <f t="shared" si="135"/>
        <v>#VALUE!</v>
      </c>
    </row>
    <row r="546" spans="1:20" ht="9.75" customHeight="1" x14ac:dyDescent="0.2">
      <c r="A546" s="259" t="e">
        <f t="shared" si="126"/>
        <v>#VALUE!</v>
      </c>
      <c r="B546" s="203" t="e">
        <f t="shared" si="136"/>
        <v>#VALUE!</v>
      </c>
      <c r="C546" s="203" t="e">
        <f t="shared" si="127"/>
        <v>#VALUE!</v>
      </c>
      <c r="D546" s="204" t="e">
        <f t="shared" si="124"/>
        <v>#VALUE!</v>
      </c>
      <c r="E546" s="204" t="e">
        <f t="shared" si="128"/>
        <v>#VALUE!</v>
      </c>
      <c r="F546" s="204" t="e">
        <f t="shared" si="129"/>
        <v>#VALUE!</v>
      </c>
      <c r="H546" s="205"/>
      <c r="K546" s="206" t="e">
        <f t="shared" si="130"/>
        <v>#VALUE!</v>
      </c>
      <c r="L546" s="206" t="e">
        <f t="shared" si="131"/>
        <v>#VALUE!</v>
      </c>
      <c r="M546" s="207" t="e">
        <f t="shared" si="132"/>
        <v>#VALUE!</v>
      </c>
      <c r="O546" s="260">
        <v>532</v>
      </c>
      <c r="P546" s="261" t="e">
        <f t="shared" si="137"/>
        <v>#VALUE!</v>
      </c>
      <c r="Q546" s="262" t="e">
        <f t="shared" si="125"/>
        <v>#VALUE!</v>
      </c>
      <c r="R546" s="260" t="e">
        <f t="shared" si="133"/>
        <v>#VALUE!</v>
      </c>
      <c r="S546" s="245" t="e">
        <f t="shared" si="134"/>
        <v>#VALUE!</v>
      </c>
      <c r="T546" s="263" t="e">
        <f t="shared" si="135"/>
        <v>#VALUE!</v>
      </c>
    </row>
    <row r="547" spans="1:20" ht="9.75" customHeight="1" x14ac:dyDescent="0.2">
      <c r="A547" s="259" t="e">
        <f t="shared" si="126"/>
        <v>#VALUE!</v>
      </c>
      <c r="B547" s="203" t="e">
        <f t="shared" si="136"/>
        <v>#VALUE!</v>
      </c>
      <c r="C547" s="203" t="e">
        <f t="shared" si="127"/>
        <v>#VALUE!</v>
      </c>
      <c r="D547" s="204" t="e">
        <f t="shared" si="124"/>
        <v>#VALUE!</v>
      </c>
      <c r="E547" s="204" t="e">
        <f t="shared" si="128"/>
        <v>#VALUE!</v>
      </c>
      <c r="F547" s="204" t="e">
        <f t="shared" si="129"/>
        <v>#VALUE!</v>
      </c>
      <c r="H547" s="205"/>
      <c r="K547" s="206" t="e">
        <f t="shared" si="130"/>
        <v>#VALUE!</v>
      </c>
      <c r="L547" s="206" t="e">
        <f t="shared" si="131"/>
        <v>#VALUE!</v>
      </c>
      <c r="M547" s="207" t="e">
        <f t="shared" si="132"/>
        <v>#VALUE!</v>
      </c>
      <c r="O547" s="260">
        <v>533</v>
      </c>
      <c r="P547" s="261" t="e">
        <f t="shared" si="137"/>
        <v>#VALUE!</v>
      </c>
      <c r="Q547" s="262" t="e">
        <f t="shared" si="125"/>
        <v>#VALUE!</v>
      </c>
      <c r="R547" s="260" t="e">
        <f t="shared" si="133"/>
        <v>#VALUE!</v>
      </c>
      <c r="S547" s="245" t="e">
        <f t="shared" si="134"/>
        <v>#VALUE!</v>
      </c>
      <c r="T547" s="263" t="e">
        <f t="shared" si="135"/>
        <v>#VALUE!</v>
      </c>
    </row>
    <row r="548" spans="1:20" ht="9.75" customHeight="1" x14ac:dyDescent="0.2">
      <c r="A548" s="259" t="e">
        <f t="shared" si="126"/>
        <v>#VALUE!</v>
      </c>
      <c r="B548" s="203" t="e">
        <f t="shared" si="136"/>
        <v>#VALUE!</v>
      </c>
      <c r="C548" s="203" t="e">
        <f t="shared" si="127"/>
        <v>#VALUE!</v>
      </c>
      <c r="D548" s="204" t="e">
        <f t="shared" si="124"/>
        <v>#VALUE!</v>
      </c>
      <c r="E548" s="204" t="e">
        <f t="shared" si="128"/>
        <v>#VALUE!</v>
      </c>
      <c r="F548" s="204" t="e">
        <f t="shared" si="129"/>
        <v>#VALUE!</v>
      </c>
      <c r="H548" s="205"/>
      <c r="K548" s="206" t="e">
        <f t="shared" si="130"/>
        <v>#VALUE!</v>
      </c>
      <c r="L548" s="206" t="e">
        <f t="shared" si="131"/>
        <v>#VALUE!</v>
      </c>
      <c r="M548" s="207" t="e">
        <f t="shared" si="132"/>
        <v>#VALUE!</v>
      </c>
      <c r="O548" s="260">
        <v>534</v>
      </c>
      <c r="P548" s="261" t="e">
        <f t="shared" si="137"/>
        <v>#VALUE!</v>
      </c>
      <c r="Q548" s="262" t="e">
        <f t="shared" si="125"/>
        <v>#VALUE!</v>
      </c>
      <c r="R548" s="260" t="e">
        <f t="shared" si="133"/>
        <v>#VALUE!</v>
      </c>
      <c r="S548" s="245" t="e">
        <f t="shared" si="134"/>
        <v>#VALUE!</v>
      </c>
      <c r="T548" s="263" t="e">
        <f t="shared" si="135"/>
        <v>#VALUE!</v>
      </c>
    </row>
    <row r="549" spans="1:20" ht="9.75" customHeight="1" x14ac:dyDescent="0.2">
      <c r="A549" s="259" t="e">
        <f t="shared" si="126"/>
        <v>#VALUE!</v>
      </c>
      <c r="B549" s="203" t="e">
        <f t="shared" si="136"/>
        <v>#VALUE!</v>
      </c>
      <c r="C549" s="203" t="e">
        <f t="shared" si="127"/>
        <v>#VALUE!</v>
      </c>
      <c r="D549" s="204" t="e">
        <f t="shared" si="124"/>
        <v>#VALUE!</v>
      </c>
      <c r="E549" s="204" t="e">
        <f t="shared" si="128"/>
        <v>#VALUE!</v>
      </c>
      <c r="F549" s="204" t="e">
        <f t="shared" si="129"/>
        <v>#VALUE!</v>
      </c>
      <c r="H549" s="205"/>
      <c r="K549" s="206" t="e">
        <f t="shared" si="130"/>
        <v>#VALUE!</v>
      </c>
      <c r="L549" s="206" t="e">
        <f t="shared" si="131"/>
        <v>#VALUE!</v>
      </c>
      <c r="M549" s="207" t="e">
        <f t="shared" si="132"/>
        <v>#VALUE!</v>
      </c>
      <c r="O549" s="260">
        <v>535</v>
      </c>
      <c r="P549" s="261" t="e">
        <f t="shared" si="137"/>
        <v>#VALUE!</v>
      </c>
      <c r="Q549" s="262" t="e">
        <f t="shared" si="125"/>
        <v>#VALUE!</v>
      </c>
      <c r="R549" s="260" t="e">
        <f t="shared" si="133"/>
        <v>#VALUE!</v>
      </c>
      <c r="S549" s="245" t="e">
        <f t="shared" si="134"/>
        <v>#VALUE!</v>
      </c>
      <c r="T549" s="263" t="e">
        <f t="shared" si="135"/>
        <v>#VALUE!</v>
      </c>
    </row>
    <row r="550" spans="1:20" ht="9.75" customHeight="1" x14ac:dyDescent="0.2">
      <c r="A550" s="259" t="e">
        <f t="shared" si="126"/>
        <v>#VALUE!</v>
      </c>
      <c r="B550" s="203" t="e">
        <f t="shared" si="136"/>
        <v>#VALUE!</v>
      </c>
      <c r="C550" s="203" t="e">
        <f t="shared" si="127"/>
        <v>#VALUE!</v>
      </c>
      <c r="D550" s="204" t="e">
        <f t="shared" si="124"/>
        <v>#VALUE!</v>
      </c>
      <c r="E550" s="204" t="e">
        <f t="shared" si="128"/>
        <v>#VALUE!</v>
      </c>
      <c r="F550" s="204" t="e">
        <f t="shared" si="129"/>
        <v>#VALUE!</v>
      </c>
      <c r="H550" s="205"/>
      <c r="K550" s="206" t="e">
        <f t="shared" si="130"/>
        <v>#VALUE!</v>
      </c>
      <c r="L550" s="206" t="e">
        <f t="shared" si="131"/>
        <v>#VALUE!</v>
      </c>
      <c r="M550" s="207" t="e">
        <f t="shared" si="132"/>
        <v>#VALUE!</v>
      </c>
      <c r="O550" s="260">
        <v>536</v>
      </c>
      <c r="P550" s="261" t="e">
        <f t="shared" si="137"/>
        <v>#VALUE!</v>
      </c>
      <c r="Q550" s="262" t="e">
        <f t="shared" si="125"/>
        <v>#VALUE!</v>
      </c>
      <c r="R550" s="260" t="e">
        <f t="shared" si="133"/>
        <v>#VALUE!</v>
      </c>
      <c r="S550" s="245" t="e">
        <f t="shared" si="134"/>
        <v>#VALUE!</v>
      </c>
      <c r="T550" s="263" t="e">
        <f t="shared" si="135"/>
        <v>#VALUE!</v>
      </c>
    </row>
    <row r="551" spans="1:20" ht="9.75" customHeight="1" x14ac:dyDescent="0.2">
      <c r="A551" s="259" t="e">
        <f t="shared" si="126"/>
        <v>#VALUE!</v>
      </c>
      <c r="B551" s="203" t="e">
        <f t="shared" si="136"/>
        <v>#VALUE!</v>
      </c>
      <c r="C551" s="203" t="e">
        <f t="shared" si="127"/>
        <v>#VALUE!</v>
      </c>
      <c r="D551" s="204" t="e">
        <f t="shared" si="124"/>
        <v>#VALUE!</v>
      </c>
      <c r="E551" s="204" t="e">
        <f t="shared" si="128"/>
        <v>#VALUE!</v>
      </c>
      <c r="F551" s="204" t="e">
        <f t="shared" si="129"/>
        <v>#VALUE!</v>
      </c>
      <c r="H551" s="205"/>
      <c r="K551" s="206" t="e">
        <f t="shared" si="130"/>
        <v>#VALUE!</v>
      </c>
      <c r="L551" s="206" t="e">
        <f t="shared" si="131"/>
        <v>#VALUE!</v>
      </c>
      <c r="M551" s="207" t="e">
        <f t="shared" si="132"/>
        <v>#VALUE!</v>
      </c>
      <c r="O551" s="260">
        <v>537</v>
      </c>
      <c r="P551" s="261" t="e">
        <f t="shared" si="137"/>
        <v>#VALUE!</v>
      </c>
      <c r="Q551" s="262" t="e">
        <f t="shared" si="125"/>
        <v>#VALUE!</v>
      </c>
      <c r="R551" s="260" t="e">
        <f t="shared" si="133"/>
        <v>#VALUE!</v>
      </c>
      <c r="S551" s="245" t="e">
        <f t="shared" si="134"/>
        <v>#VALUE!</v>
      </c>
      <c r="T551" s="263" t="e">
        <f t="shared" si="135"/>
        <v>#VALUE!</v>
      </c>
    </row>
    <row r="552" spans="1:20" ht="9.75" customHeight="1" x14ac:dyDescent="0.2">
      <c r="A552" s="259" t="e">
        <f t="shared" si="126"/>
        <v>#VALUE!</v>
      </c>
      <c r="B552" s="203" t="e">
        <f t="shared" si="136"/>
        <v>#VALUE!</v>
      </c>
      <c r="C552" s="203" t="e">
        <f t="shared" si="127"/>
        <v>#VALUE!</v>
      </c>
      <c r="D552" s="204" t="e">
        <f t="shared" si="124"/>
        <v>#VALUE!</v>
      </c>
      <c r="E552" s="204" t="e">
        <f t="shared" si="128"/>
        <v>#VALUE!</v>
      </c>
      <c r="F552" s="204" t="e">
        <f t="shared" si="129"/>
        <v>#VALUE!</v>
      </c>
      <c r="H552" s="205"/>
      <c r="K552" s="206" t="e">
        <f t="shared" si="130"/>
        <v>#VALUE!</v>
      </c>
      <c r="L552" s="206" t="e">
        <f t="shared" si="131"/>
        <v>#VALUE!</v>
      </c>
      <c r="M552" s="207" t="e">
        <f t="shared" si="132"/>
        <v>#VALUE!</v>
      </c>
      <c r="O552" s="260">
        <v>538</v>
      </c>
      <c r="P552" s="261" t="e">
        <f t="shared" si="137"/>
        <v>#VALUE!</v>
      </c>
      <c r="Q552" s="262" t="e">
        <f t="shared" si="125"/>
        <v>#VALUE!</v>
      </c>
      <c r="R552" s="260" t="e">
        <f t="shared" si="133"/>
        <v>#VALUE!</v>
      </c>
      <c r="S552" s="245" t="e">
        <f t="shared" si="134"/>
        <v>#VALUE!</v>
      </c>
      <c r="T552" s="263" t="e">
        <f t="shared" si="135"/>
        <v>#VALUE!</v>
      </c>
    </row>
    <row r="553" spans="1:20" ht="9.75" customHeight="1" x14ac:dyDescent="0.2">
      <c r="A553" s="259" t="e">
        <f t="shared" si="126"/>
        <v>#VALUE!</v>
      </c>
      <c r="B553" s="203" t="e">
        <f t="shared" si="136"/>
        <v>#VALUE!</v>
      </c>
      <c r="C553" s="203" t="e">
        <f t="shared" si="127"/>
        <v>#VALUE!</v>
      </c>
      <c r="D553" s="204" t="e">
        <f t="shared" si="124"/>
        <v>#VALUE!</v>
      </c>
      <c r="E553" s="204" t="e">
        <f t="shared" si="128"/>
        <v>#VALUE!</v>
      </c>
      <c r="F553" s="204" t="e">
        <f t="shared" si="129"/>
        <v>#VALUE!</v>
      </c>
      <c r="H553" s="205"/>
      <c r="K553" s="206" t="e">
        <f t="shared" si="130"/>
        <v>#VALUE!</v>
      </c>
      <c r="L553" s="206" t="e">
        <f t="shared" si="131"/>
        <v>#VALUE!</v>
      </c>
      <c r="M553" s="207" t="e">
        <f t="shared" si="132"/>
        <v>#VALUE!</v>
      </c>
      <c r="O553" s="260">
        <v>539</v>
      </c>
      <c r="P553" s="261" t="e">
        <f t="shared" si="137"/>
        <v>#VALUE!</v>
      </c>
      <c r="Q553" s="262" t="e">
        <f t="shared" si="125"/>
        <v>#VALUE!</v>
      </c>
      <c r="R553" s="260" t="e">
        <f t="shared" si="133"/>
        <v>#VALUE!</v>
      </c>
      <c r="S553" s="245" t="e">
        <f t="shared" si="134"/>
        <v>#VALUE!</v>
      </c>
      <c r="T553" s="263" t="e">
        <f t="shared" si="135"/>
        <v>#VALUE!</v>
      </c>
    </row>
    <row r="554" spans="1:20" ht="9.75" customHeight="1" x14ac:dyDescent="0.2">
      <c r="A554" s="259" t="e">
        <f t="shared" si="126"/>
        <v>#VALUE!</v>
      </c>
      <c r="B554" s="203" t="e">
        <f t="shared" si="136"/>
        <v>#VALUE!</v>
      </c>
      <c r="C554" s="203" t="e">
        <f t="shared" si="127"/>
        <v>#VALUE!</v>
      </c>
      <c r="D554" s="204" t="e">
        <f t="shared" si="124"/>
        <v>#VALUE!</v>
      </c>
      <c r="E554" s="204" t="e">
        <f t="shared" si="128"/>
        <v>#VALUE!</v>
      </c>
      <c r="F554" s="204" t="e">
        <f t="shared" si="129"/>
        <v>#VALUE!</v>
      </c>
      <c r="H554" s="205"/>
      <c r="K554" s="206" t="e">
        <f t="shared" si="130"/>
        <v>#VALUE!</v>
      </c>
      <c r="L554" s="206" t="e">
        <f t="shared" si="131"/>
        <v>#VALUE!</v>
      </c>
      <c r="M554" s="207" t="e">
        <f t="shared" si="132"/>
        <v>#VALUE!</v>
      </c>
      <c r="O554" s="260">
        <v>540</v>
      </c>
      <c r="P554" s="261" t="e">
        <f t="shared" si="137"/>
        <v>#VALUE!</v>
      </c>
      <c r="Q554" s="262" t="e">
        <f t="shared" si="125"/>
        <v>#VALUE!</v>
      </c>
      <c r="R554" s="260" t="e">
        <f t="shared" si="133"/>
        <v>#VALUE!</v>
      </c>
      <c r="S554" s="245" t="e">
        <f t="shared" si="134"/>
        <v>#VALUE!</v>
      </c>
      <c r="T554" s="263" t="e">
        <f t="shared" si="135"/>
        <v>#VALUE!</v>
      </c>
    </row>
    <row r="555" spans="1:20" ht="9.75" customHeight="1" x14ac:dyDescent="0.2">
      <c r="A555" s="259" t="e">
        <f t="shared" si="126"/>
        <v>#VALUE!</v>
      </c>
      <c r="B555" s="203" t="e">
        <f t="shared" si="136"/>
        <v>#VALUE!</v>
      </c>
      <c r="C555" s="203" t="e">
        <f t="shared" si="127"/>
        <v>#VALUE!</v>
      </c>
      <c r="D555" s="204" t="e">
        <f t="shared" si="124"/>
        <v>#VALUE!</v>
      </c>
      <c r="E555" s="204" t="e">
        <f t="shared" si="128"/>
        <v>#VALUE!</v>
      </c>
      <c r="F555" s="204" t="e">
        <f t="shared" si="129"/>
        <v>#VALUE!</v>
      </c>
      <c r="H555" s="205"/>
      <c r="K555" s="206" t="e">
        <f t="shared" si="130"/>
        <v>#VALUE!</v>
      </c>
      <c r="L555" s="206" t="e">
        <f t="shared" si="131"/>
        <v>#VALUE!</v>
      </c>
      <c r="M555" s="207" t="e">
        <f t="shared" si="132"/>
        <v>#VALUE!</v>
      </c>
      <c r="O555" s="260">
        <v>541</v>
      </c>
      <c r="P555" s="261" t="e">
        <f t="shared" si="137"/>
        <v>#VALUE!</v>
      </c>
      <c r="Q555" s="262" t="e">
        <f t="shared" si="125"/>
        <v>#VALUE!</v>
      </c>
      <c r="R555" s="260" t="e">
        <f t="shared" si="133"/>
        <v>#VALUE!</v>
      </c>
      <c r="S555" s="245" t="e">
        <f t="shared" si="134"/>
        <v>#VALUE!</v>
      </c>
      <c r="T555" s="263" t="e">
        <f t="shared" si="135"/>
        <v>#VALUE!</v>
      </c>
    </row>
    <row r="556" spans="1:20" ht="9.75" customHeight="1" x14ac:dyDescent="0.2">
      <c r="A556" s="259" t="e">
        <f t="shared" si="126"/>
        <v>#VALUE!</v>
      </c>
      <c r="B556" s="203" t="e">
        <f t="shared" si="136"/>
        <v>#VALUE!</v>
      </c>
      <c r="C556" s="203" t="e">
        <f t="shared" si="127"/>
        <v>#VALUE!</v>
      </c>
      <c r="D556" s="204" t="e">
        <f t="shared" si="124"/>
        <v>#VALUE!</v>
      </c>
      <c r="E556" s="204" t="e">
        <f t="shared" si="128"/>
        <v>#VALUE!</v>
      </c>
      <c r="F556" s="204" t="e">
        <f t="shared" si="129"/>
        <v>#VALUE!</v>
      </c>
      <c r="H556" s="205"/>
      <c r="K556" s="206" t="e">
        <f t="shared" si="130"/>
        <v>#VALUE!</v>
      </c>
      <c r="L556" s="206" t="e">
        <f t="shared" si="131"/>
        <v>#VALUE!</v>
      </c>
      <c r="M556" s="207" t="e">
        <f t="shared" si="132"/>
        <v>#VALUE!</v>
      </c>
      <c r="O556" s="260">
        <v>542</v>
      </c>
      <c r="P556" s="261" t="e">
        <f t="shared" si="137"/>
        <v>#VALUE!</v>
      </c>
      <c r="Q556" s="262" t="e">
        <f t="shared" si="125"/>
        <v>#VALUE!</v>
      </c>
      <c r="R556" s="260" t="e">
        <f t="shared" si="133"/>
        <v>#VALUE!</v>
      </c>
      <c r="S556" s="245" t="e">
        <f t="shared" si="134"/>
        <v>#VALUE!</v>
      </c>
      <c r="T556" s="263" t="e">
        <f t="shared" si="135"/>
        <v>#VALUE!</v>
      </c>
    </row>
    <row r="557" spans="1:20" ht="9.75" customHeight="1" x14ac:dyDescent="0.2">
      <c r="A557" s="259" t="e">
        <f t="shared" si="126"/>
        <v>#VALUE!</v>
      </c>
      <c r="B557" s="203" t="e">
        <f t="shared" si="136"/>
        <v>#VALUE!</v>
      </c>
      <c r="C557" s="203" t="e">
        <f t="shared" si="127"/>
        <v>#VALUE!</v>
      </c>
      <c r="D557" s="204" t="e">
        <f t="shared" si="124"/>
        <v>#VALUE!</v>
      </c>
      <c r="E557" s="204" t="e">
        <f t="shared" si="128"/>
        <v>#VALUE!</v>
      </c>
      <c r="F557" s="204" t="e">
        <f t="shared" si="129"/>
        <v>#VALUE!</v>
      </c>
      <c r="H557" s="205"/>
      <c r="K557" s="206" t="e">
        <f t="shared" si="130"/>
        <v>#VALUE!</v>
      </c>
      <c r="L557" s="206" t="e">
        <f t="shared" si="131"/>
        <v>#VALUE!</v>
      </c>
      <c r="M557" s="207" t="e">
        <f t="shared" si="132"/>
        <v>#VALUE!</v>
      </c>
      <c r="O557" s="260">
        <v>543</v>
      </c>
      <c r="P557" s="261" t="e">
        <f t="shared" si="137"/>
        <v>#VALUE!</v>
      </c>
      <c r="Q557" s="262" t="e">
        <f t="shared" si="125"/>
        <v>#VALUE!</v>
      </c>
      <c r="R557" s="260" t="e">
        <f t="shared" si="133"/>
        <v>#VALUE!</v>
      </c>
      <c r="S557" s="245" t="e">
        <f t="shared" si="134"/>
        <v>#VALUE!</v>
      </c>
      <c r="T557" s="263" t="e">
        <f t="shared" si="135"/>
        <v>#VALUE!</v>
      </c>
    </row>
    <row r="558" spans="1:20" ht="9.75" customHeight="1" x14ac:dyDescent="0.2">
      <c r="A558" s="259" t="e">
        <f t="shared" si="126"/>
        <v>#VALUE!</v>
      </c>
      <c r="B558" s="203" t="e">
        <f t="shared" si="136"/>
        <v>#VALUE!</v>
      </c>
      <c r="C558" s="203" t="e">
        <f t="shared" si="127"/>
        <v>#VALUE!</v>
      </c>
      <c r="D558" s="204" t="e">
        <f t="shared" si="124"/>
        <v>#VALUE!</v>
      </c>
      <c r="E558" s="204" t="e">
        <f t="shared" si="128"/>
        <v>#VALUE!</v>
      </c>
      <c r="F558" s="204" t="e">
        <f t="shared" si="129"/>
        <v>#VALUE!</v>
      </c>
      <c r="H558" s="205"/>
      <c r="K558" s="206" t="e">
        <f t="shared" si="130"/>
        <v>#VALUE!</v>
      </c>
      <c r="L558" s="206" t="e">
        <f t="shared" si="131"/>
        <v>#VALUE!</v>
      </c>
      <c r="M558" s="207" t="e">
        <f t="shared" si="132"/>
        <v>#VALUE!</v>
      </c>
      <c r="O558" s="260">
        <v>544</v>
      </c>
      <c r="P558" s="261" t="e">
        <f t="shared" si="137"/>
        <v>#VALUE!</v>
      </c>
      <c r="Q558" s="262" t="e">
        <f t="shared" si="125"/>
        <v>#VALUE!</v>
      </c>
      <c r="R558" s="260" t="e">
        <f t="shared" si="133"/>
        <v>#VALUE!</v>
      </c>
      <c r="S558" s="245" t="e">
        <f t="shared" si="134"/>
        <v>#VALUE!</v>
      </c>
      <c r="T558" s="263" t="e">
        <f t="shared" si="135"/>
        <v>#VALUE!</v>
      </c>
    </row>
    <row r="559" spans="1:20" ht="9.75" customHeight="1" x14ac:dyDescent="0.2">
      <c r="A559" s="259" t="e">
        <f t="shared" si="126"/>
        <v>#VALUE!</v>
      </c>
      <c r="B559" s="203" t="e">
        <f t="shared" si="136"/>
        <v>#VALUE!</v>
      </c>
      <c r="C559" s="203" t="e">
        <f t="shared" si="127"/>
        <v>#VALUE!</v>
      </c>
      <c r="D559" s="204" t="e">
        <f t="shared" si="124"/>
        <v>#VALUE!</v>
      </c>
      <c r="E559" s="204" t="e">
        <f t="shared" si="128"/>
        <v>#VALUE!</v>
      </c>
      <c r="F559" s="204" t="e">
        <f t="shared" si="129"/>
        <v>#VALUE!</v>
      </c>
      <c r="H559" s="205"/>
      <c r="K559" s="206" t="e">
        <f t="shared" si="130"/>
        <v>#VALUE!</v>
      </c>
      <c r="L559" s="206" t="e">
        <f t="shared" si="131"/>
        <v>#VALUE!</v>
      </c>
      <c r="M559" s="207" t="e">
        <f t="shared" si="132"/>
        <v>#VALUE!</v>
      </c>
      <c r="O559" s="260">
        <v>545</v>
      </c>
      <c r="P559" s="261" t="e">
        <f t="shared" si="137"/>
        <v>#VALUE!</v>
      </c>
      <c r="Q559" s="262" t="e">
        <f t="shared" si="125"/>
        <v>#VALUE!</v>
      </c>
      <c r="R559" s="260" t="e">
        <f t="shared" si="133"/>
        <v>#VALUE!</v>
      </c>
      <c r="S559" s="245" t="e">
        <f t="shared" si="134"/>
        <v>#VALUE!</v>
      </c>
      <c r="T559" s="263" t="e">
        <f t="shared" si="135"/>
        <v>#VALUE!</v>
      </c>
    </row>
    <row r="560" spans="1:20" ht="9.75" customHeight="1" x14ac:dyDescent="0.2">
      <c r="A560" s="259" t="e">
        <f t="shared" si="126"/>
        <v>#VALUE!</v>
      </c>
      <c r="B560" s="203" t="e">
        <f t="shared" si="136"/>
        <v>#VALUE!</v>
      </c>
      <c r="C560" s="203" t="e">
        <f t="shared" si="127"/>
        <v>#VALUE!</v>
      </c>
      <c r="D560" s="204" t="e">
        <f t="shared" si="124"/>
        <v>#VALUE!</v>
      </c>
      <c r="E560" s="204" t="e">
        <f t="shared" si="128"/>
        <v>#VALUE!</v>
      </c>
      <c r="F560" s="204" t="e">
        <f t="shared" si="129"/>
        <v>#VALUE!</v>
      </c>
      <c r="H560" s="205"/>
      <c r="K560" s="206" t="e">
        <f t="shared" si="130"/>
        <v>#VALUE!</v>
      </c>
      <c r="L560" s="206" t="e">
        <f t="shared" si="131"/>
        <v>#VALUE!</v>
      </c>
      <c r="M560" s="207" t="e">
        <f t="shared" si="132"/>
        <v>#VALUE!</v>
      </c>
      <c r="O560" s="260">
        <v>546</v>
      </c>
      <c r="P560" s="261" t="e">
        <f t="shared" si="137"/>
        <v>#VALUE!</v>
      </c>
      <c r="Q560" s="262" t="e">
        <f t="shared" si="125"/>
        <v>#VALUE!</v>
      </c>
      <c r="R560" s="260" t="e">
        <f t="shared" si="133"/>
        <v>#VALUE!</v>
      </c>
      <c r="S560" s="245" t="e">
        <f t="shared" si="134"/>
        <v>#VALUE!</v>
      </c>
      <c r="T560" s="263" t="e">
        <f t="shared" si="135"/>
        <v>#VALUE!</v>
      </c>
    </row>
    <row r="561" spans="1:20" ht="9.75" customHeight="1" x14ac:dyDescent="0.2">
      <c r="A561" s="259" t="e">
        <f t="shared" si="126"/>
        <v>#VALUE!</v>
      </c>
      <c r="B561" s="203" t="e">
        <f t="shared" si="136"/>
        <v>#VALUE!</v>
      </c>
      <c r="C561" s="203" t="e">
        <f t="shared" si="127"/>
        <v>#VALUE!</v>
      </c>
      <c r="D561" s="204" t="e">
        <f t="shared" si="124"/>
        <v>#VALUE!</v>
      </c>
      <c r="E561" s="204" t="e">
        <f t="shared" si="128"/>
        <v>#VALUE!</v>
      </c>
      <c r="F561" s="204" t="e">
        <f t="shared" si="129"/>
        <v>#VALUE!</v>
      </c>
      <c r="H561" s="205"/>
      <c r="K561" s="206" t="e">
        <f t="shared" si="130"/>
        <v>#VALUE!</v>
      </c>
      <c r="L561" s="206" t="e">
        <f t="shared" si="131"/>
        <v>#VALUE!</v>
      </c>
      <c r="M561" s="207" t="e">
        <f t="shared" si="132"/>
        <v>#VALUE!</v>
      </c>
      <c r="O561" s="260">
        <v>547</v>
      </c>
      <c r="P561" s="261" t="e">
        <f t="shared" si="137"/>
        <v>#VALUE!</v>
      </c>
      <c r="Q561" s="262" t="e">
        <f t="shared" si="125"/>
        <v>#VALUE!</v>
      </c>
      <c r="R561" s="260" t="e">
        <f t="shared" si="133"/>
        <v>#VALUE!</v>
      </c>
      <c r="S561" s="245" t="e">
        <f t="shared" si="134"/>
        <v>#VALUE!</v>
      </c>
      <c r="T561" s="263" t="e">
        <f t="shared" si="135"/>
        <v>#VALUE!</v>
      </c>
    </row>
    <row r="562" spans="1:20" ht="9.75" customHeight="1" x14ac:dyDescent="0.2">
      <c r="A562" s="259" t="e">
        <f t="shared" si="126"/>
        <v>#VALUE!</v>
      </c>
      <c r="B562" s="203" t="e">
        <f t="shared" si="136"/>
        <v>#VALUE!</v>
      </c>
      <c r="C562" s="203" t="e">
        <f t="shared" si="127"/>
        <v>#VALUE!</v>
      </c>
      <c r="D562" s="204" t="e">
        <f t="shared" si="124"/>
        <v>#VALUE!</v>
      </c>
      <c r="E562" s="204" t="e">
        <f t="shared" si="128"/>
        <v>#VALUE!</v>
      </c>
      <c r="F562" s="204" t="e">
        <f t="shared" si="129"/>
        <v>#VALUE!</v>
      </c>
      <c r="H562" s="205"/>
      <c r="K562" s="206" t="e">
        <f t="shared" si="130"/>
        <v>#VALUE!</v>
      </c>
      <c r="L562" s="206" t="e">
        <f t="shared" si="131"/>
        <v>#VALUE!</v>
      </c>
      <c r="M562" s="207" t="e">
        <f t="shared" si="132"/>
        <v>#VALUE!</v>
      </c>
      <c r="O562" s="260">
        <v>548</v>
      </c>
      <c r="P562" s="261" t="e">
        <f t="shared" si="137"/>
        <v>#VALUE!</v>
      </c>
      <c r="Q562" s="262" t="e">
        <f t="shared" si="125"/>
        <v>#VALUE!</v>
      </c>
      <c r="R562" s="260" t="e">
        <f t="shared" si="133"/>
        <v>#VALUE!</v>
      </c>
      <c r="S562" s="245" t="e">
        <f t="shared" si="134"/>
        <v>#VALUE!</v>
      </c>
      <c r="T562" s="263" t="e">
        <f t="shared" si="135"/>
        <v>#VALUE!</v>
      </c>
    </row>
    <row r="563" spans="1:20" ht="9.75" customHeight="1" x14ac:dyDescent="0.2">
      <c r="A563" s="259" t="e">
        <f t="shared" si="126"/>
        <v>#VALUE!</v>
      </c>
      <c r="B563" s="203" t="e">
        <f t="shared" si="136"/>
        <v>#VALUE!</v>
      </c>
      <c r="C563" s="203" t="e">
        <f t="shared" si="127"/>
        <v>#VALUE!</v>
      </c>
      <c r="D563" s="204" t="e">
        <f t="shared" si="124"/>
        <v>#VALUE!</v>
      </c>
      <c r="E563" s="204" t="e">
        <f t="shared" si="128"/>
        <v>#VALUE!</v>
      </c>
      <c r="F563" s="204" t="e">
        <f t="shared" si="129"/>
        <v>#VALUE!</v>
      </c>
      <c r="H563" s="205"/>
      <c r="K563" s="206" t="e">
        <f t="shared" si="130"/>
        <v>#VALUE!</v>
      </c>
      <c r="L563" s="206" t="e">
        <f t="shared" si="131"/>
        <v>#VALUE!</v>
      </c>
      <c r="M563" s="207" t="e">
        <f t="shared" si="132"/>
        <v>#VALUE!</v>
      </c>
      <c r="O563" s="260">
        <v>549</v>
      </c>
      <c r="P563" s="261" t="e">
        <f t="shared" si="137"/>
        <v>#VALUE!</v>
      </c>
      <c r="Q563" s="262" t="e">
        <f t="shared" si="125"/>
        <v>#VALUE!</v>
      </c>
      <c r="R563" s="260" t="e">
        <f t="shared" si="133"/>
        <v>#VALUE!</v>
      </c>
      <c r="S563" s="245" t="e">
        <f t="shared" si="134"/>
        <v>#VALUE!</v>
      </c>
      <c r="T563" s="263" t="e">
        <f t="shared" si="135"/>
        <v>#VALUE!</v>
      </c>
    </row>
    <row r="564" spans="1:20" ht="9.75" customHeight="1" x14ac:dyDescent="0.2">
      <c r="A564" s="259" t="e">
        <f t="shared" si="126"/>
        <v>#VALUE!</v>
      </c>
      <c r="B564" s="203" t="e">
        <f t="shared" si="136"/>
        <v>#VALUE!</v>
      </c>
      <c r="C564" s="203" t="e">
        <f t="shared" si="127"/>
        <v>#VALUE!</v>
      </c>
      <c r="D564" s="204" t="e">
        <f t="shared" si="124"/>
        <v>#VALUE!</v>
      </c>
      <c r="E564" s="204" t="e">
        <f t="shared" si="128"/>
        <v>#VALUE!</v>
      </c>
      <c r="F564" s="204" t="e">
        <f t="shared" si="129"/>
        <v>#VALUE!</v>
      </c>
      <c r="H564" s="205"/>
      <c r="K564" s="206" t="e">
        <f t="shared" si="130"/>
        <v>#VALUE!</v>
      </c>
      <c r="L564" s="206" t="e">
        <f t="shared" si="131"/>
        <v>#VALUE!</v>
      </c>
      <c r="M564" s="207" t="e">
        <f t="shared" si="132"/>
        <v>#VALUE!</v>
      </c>
      <c r="O564" s="260">
        <v>550</v>
      </c>
      <c r="P564" s="261" t="e">
        <f t="shared" si="137"/>
        <v>#VALUE!</v>
      </c>
      <c r="Q564" s="262" t="e">
        <f t="shared" si="125"/>
        <v>#VALUE!</v>
      </c>
      <c r="R564" s="260" t="e">
        <f t="shared" si="133"/>
        <v>#VALUE!</v>
      </c>
      <c r="S564" s="245" t="e">
        <f t="shared" si="134"/>
        <v>#VALUE!</v>
      </c>
      <c r="T564" s="263" t="e">
        <f t="shared" si="135"/>
        <v>#VALUE!</v>
      </c>
    </row>
    <row r="565" spans="1:20" ht="9.75" customHeight="1" x14ac:dyDescent="0.2">
      <c r="A565" s="259" t="e">
        <f t="shared" si="126"/>
        <v>#VALUE!</v>
      </c>
      <c r="B565" s="203" t="e">
        <f t="shared" si="136"/>
        <v>#VALUE!</v>
      </c>
      <c r="C565" s="203" t="e">
        <f t="shared" si="127"/>
        <v>#VALUE!</v>
      </c>
      <c r="D565" s="204" t="e">
        <f t="shared" si="124"/>
        <v>#VALUE!</v>
      </c>
      <c r="E565" s="204" t="e">
        <f t="shared" si="128"/>
        <v>#VALUE!</v>
      </c>
      <c r="F565" s="204" t="e">
        <f t="shared" si="129"/>
        <v>#VALUE!</v>
      </c>
      <c r="H565" s="205"/>
      <c r="K565" s="206" t="e">
        <f t="shared" si="130"/>
        <v>#VALUE!</v>
      </c>
      <c r="L565" s="206" t="e">
        <f t="shared" si="131"/>
        <v>#VALUE!</v>
      </c>
      <c r="M565" s="207" t="e">
        <f t="shared" si="132"/>
        <v>#VALUE!</v>
      </c>
      <c r="O565" s="260">
        <v>551</v>
      </c>
      <c r="P565" s="261" t="e">
        <f t="shared" si="137"/>
        <v>#VALUE!</v>
      </c>
      <c r="Q565" s="262" t="e">
        <f t="shared" si="125"/>
        <v>#VALUE!</v>
      </c>
      <c r="R565" s="260" t="e">
        <f t="shared" si="133"/>
        <v>#VALUE!</v>
      </c>
      <c r="S565" s="245" t="e">
        <f t="shared" si="134"/>
        <v>#VALUE!</v>
      </c>
      <c r="T565" s="263" t="e">
        <f t="shared" si="135"/>
        <v>#VALUE!</v>
      </c>
    </row>
    <row r="566" spans="1:20" ht="9.75" customHeight="1" x14ac:dyDescent="0.2">
      <c r="A566" s="259" t="e">
        <f t="shared" si="126"/>
        <v>#VALUE!</v>
      </c>
      <c r="B566" s="203" t="e">
        <f t="shared" si="136"/>
        <v>#VALUE!</v>
      </c>
      <c r="C566" s="203" t="e">
        <f t="shared" si="127"/>
        <v>#VALUE!</v>
      </c>
      <c r="D566" s="204" t="e">
        <f t="shared" si="124"/>
        <v>#VALUE!</v>
      </c>
      <c r="E566" s="204" t="e">
        <f t="shared" si="128"/>
        <v>#VALUE!</v>
      </c>
      <c r="F566" s="204" t="e">
        <f t="shared" si="129"/>
        <v>#VALUE!</v>
      </c>
      <c r="H566" s="205"/>
      <c r="K566" s="206" t="e">
        <f t="shared" si="130"/>
        <v>#VALUE!</v>
      </c>
      <c r="L566" s="206" t="e">
        <f t="shared" si="131"/>
        <v>#VALUE!</v>
      </c>
      <c r="M566" s="207" t="e">
        <f t="shared" si="132"/>
        <v>#VALUE!</v>
      </c>
      <c r="O566" s="260">
        <v>552</v>
      </c>
      <c r="P566" s="261" t="e">
        <f t="shared" si="137"/>
        <v>#VALUE!</v>
      </c>
      <c r="Q566" s="262" t="e">
        <f t="shared" si="125"/>
        <v>#VALUE!</v>
      </c>
      <c r="R566" s="260" t="e">
        <f t="shared" si="133"/>
        <v>#VALUE!</v>
      </c>
      <c r="S566" s="245" t="e">
        <f t="shared" si="134"/>
        <v>#VALUE!</v>
      </c>
      <c r="T566" s="263" t="e">
        <f t="shared" si="135"/>
        <v>#VALUE!</v>
      </c>
    </row>
    <row r="567" spans="1:20" ht="9.75" customHeight="1" x14ac:dyDescent="0.2">
      <c r="A567" s="259" t="e">
        <f t="shared" si="126"/>
        <v>#VALUE!</v>
      </c>
      <c r="B567" s="203" t="e">
        <f t="shared" si="136"/>
        <v>#VALUE!</v>
      </c>
      <c r="C567" s="203" t="e">
        <f t="shared" si="127"/>
        <v>#VALUE!</v>
      </c>
      <c r="D567" s="204" t="e">
        <f t="shared" si="124"/>
        <v>#VALUE!</v>
      </c>
      <c r="E567" s="204" t="e">
        <f t="shared" si="128"/>
        <v>#VALUE!</v>
      </c>
      <c r="F567" s="204" t="e">
        <f t="shared" si="129"/>
        <v>#VALUE!</v>
      </c>
      <c r="H567" s="205"/>
      <c r="K567" s="206" t="e">
        <f t="shared" si="130"/>
        <v>#VALUE!</v>
      </c>
      <c r="L567" s="206" t="e">
        <f t="shared" si="131"/>
        <v>#VALUE!</v>
      </c>
      <c r="M567" s="207" t="e">
        <f t="shared" si="132"/>
        <v>#VALUE!</v>
      </c>
      <c r="O567" s="260">
        <v>553</v>
      </c>
      <c r="P567" s="261" t="e">
        <f t="shared" si="137"/>
        <v>#VALUE!</v>
      </c>
      <c r="Q567" s="262" t="e">
        <f t="shared" si="125"/>
        <v>#VALUE!</v>
      </c>
      <c r="R567" s="260" t="e">
        <f t="shared" si="133"/>
        <v>#VALUE!</v>
      </c>
      <c r="S567" s="245" t="e">
        <f t="shared" si="134"/>
        <v>#VALUE!</v>
      </c>
      <c r="T567" s="263" t="e">
        <f t="shared" si="135"/>
        <v>#VALUE!</v>
      </c>
    </row>
    <row r="568" spans="1:20" ht="9.75" customHeight="1" x14ac:dyDescent="0.2">
      <c r="A568" s="259" t="e">
        <f t="shared" si="126"/>
        <v>#VALUE!</v>
      </c>
      <c r="B568" s="203" t="e">
        <f t="shared" si="136"/>
        <v>#VALUE!</v>
      </c>
      <c r="C568" s="203" t="e">
        <f t="shared" si="127"/>
        <v>#VALUE!</v>
      </c>
      <c r="D568" s="204" t="e">
        <f t="shared" si="124"/>
        <v>#VALUE!</v>
      </c>
      <c r="E568" s="204" t="e">
        <f t="shared" si="128"/>
        <v>#VALUE!</v>
      </c>
      <c r="F568" s="204" t="e">
        <f t="shared" si="129"/>
        <v>#VALUE!</v>
      </c>
      <c r="H568" s="205"/>
      <c r="K568" s="206" t="e">
        <f t="shared" si="130"/>
        <v>#VALUE!</v>
      </c>
      <c r="L568" s="206" t="e">
        <f t="shared" si="131"/>
        <v>#VALUE!</v>
      </c>
      <c r="M568" s="207" t="e">
        <f t="shared" si="132"/>
        <v>#VALUE!</v>
      </c>
      <c r="O568" s="260">
        <v>554</v>
      </c>
      <c r="P568" s="261" t="e">
        <f t="shared" si="137"/>
        <v>#VALUE!</v>
      </c>
      <c r="Q568" s="262" t="e">
        <f t="shared" si="125"/>
        <v>#VALUE!</v>
      </c>
      <c r="R568" s="260" t="e">
        <f t="shared" si="133"/>
        <v>#VALUE!</v>
      </c>
      <c r="S568" s="245" t="e">
        <f t="shared" si="134"/>
        <v>#VALUE!</v>
      </c>
      <c r="T568" s="263" t="e">
        <f t="shared" si="135"/>
        <v>#VALUE!</v>
      </c>
    </row>
    <row r="569" spans="1:20" ht="9.75" customHeight="1" x14ac:dyDescent="0.2">
      <c r="A569" s="259" t="e">
        <f t="shared" si="126"/>
        <v>#VALUE!</v>
      </c>
      <c r="B569" s="203" t="e">
        <f t="shared" si="136"/>
        <v>#VALUE!</v>
      </c>
      <c r="C569" s="203" t="e">
        <f t="shared" si="127"/>
        <v>#VALUE!</v>
      </c>
      <c r="D569" s="204" t="e">
        <f t="shared" si="124"/>
        <v>#VALUE!</v>
      </c>
      <c r="E569" s="204" t="e">
        <f t="shared" si="128"/>
        <v>#VALUE!</v>
      </c>
      <c r="F569" s="204" t="e">
        <f t="shared" si="129"/>
        <v>#VALUE!</v>
      </c>
      <c r="H569" s="205"/>
      <c r="K569" s="206" t="e">
        <f t="shared" si="130"/>
        <v>#VALUE!</v>
      </c>
      <c r="L569" s="206" t="e">
        <f t="shared" si="131"/>
        <v>#VALUE!</v>
      </c>
      <c r="M569" s="207" t="e">
        <f t="shared" si="132"/>
        <v>#VALUE!</v>
      </c>
      <c r="O569" s="260">
        <v>555</v>
      </c>
      <c r="P569" s="261" t="e">
        <f t="shared" si="137"/>
        <v>#VALUE!</v>
      </c>
      <c r="Q569" s="262" t="e">
        <f t="shared" si="125"/>
        <v>#VALUE!</v>
      </c>
      <c r="R569" s="260" t="e">
        <f t="shared" si="133"/>
        <v>#VALUE!</v>
      </c>
      <c r="S569" s="245" t="e">
        <f t="shared" si="134"/>
        <v>#VALUE!</v>
      </c>
      <c r="T569" s="263" t="e">
        <f t="shared" si="135"/>
        <v>#VALUE!</v>
      </c>
    </row>
    <row r="570" spans="1:20" ht="9.75" customHeight="1" x14ac:dyDescent="0.2">
      <c r="A570" s="259" t="e">
        <f t="shared" si="126"/>
        <v>#VALUE!</v>
      </c>
      <c r="B570" s="203" t="e">
        <f t="shared" si="136"/>
        <v>#VALUE!</v>
      </c>
      <c r="C570" s="203" t="e">
        <f t="shared" si="127"/>
        <v>#VALUE!</v>
      </c>
      <c r="D570" s="204" t="e">
        <f t="shared" si="124"/>
        <v>#VALUE!</v>
      </c>
      <c r="E570" s="204" t="e">
        <f t="shared" si="128"/>
        <v>#VALUE!</v>
      </c>
      <c r="F570" s="204" t="e">
        <f t="shared" si="129"/>
        <v>#VALUE!</v>
      </c>
      <c r="H570" s="205"/>
      <c r="K570" s="206" t="e">
        <f t="shared" si="130"/>
        <v>#VALUE!</v>
      </c>
      <c r="L570" s="206" t="e">
        <f t="shared" si="131"/>
        <v>#VALUE!</v>
      </c>
      <c r="M570" s="207" t="e">
        <f t="shared" si="132"/>
        <v>#VALUE!</v>
      </c>
      <c r="O570" s="260">
        <v>556</v>
      </c>
      <c r="P570" s="261" t="e">
        <f t="shared" si="137"/>
        <v>#VALUE!</v>
      </c>
      <c r="Q570" s="262" t="e">
        <f t="shared" si="125"/>
        <v>#VALUE!</v>
      </c>
      <c r="R570" s="260" t="e">
        <f t="shared" si="133"/>
        <v>#VALUE!</v>
      </c>
      <c r="S570" s="245" t="e">
        <f t="shared" si="134"/>
        <v>#VALUE!</v>
      </c>
      <c r="T570" s="263" t="e">
        <f t="shared" si="135"/>
        <v>#VALUE!</v>
      </c>
    </row>
    <row r="571" spans="1:20" ht="9.75" customHeight="1" x14ac:dyDescent="0.2">
      <c r="A571" s="259" t="e">
        <f t="shared" si="126"/>
        <v>#VALUE!</v>
      </c>
      <c r="B571" s="203" t="e">
        <f t="shared" si="136"/>
        <v>#VALUE!</v>
      </c>
      <c r="C571" s="203" t="e">
        <f t="shared" si="127"/>
        <v>#VALUE!</v>
      </c>
      <c r="D571" s="204" t="e">
        <f t="shared" si="124"/>
        <v>#VALUE!</v>
      </c>
      <c r="E571" s="204" t="e">
        <f t="shared" si="128"/>
        <v>#VALUE!</v>
      </c>
      <c r="F571" s="204" t="e">
        <f t="shared" si="129"/>
        <v>#VALUE!</v>
      </c>
      <c r="H571" s="205"/>
      <c r="K571" s="206" t="e">
        <f t="shared" si="130"/>
        <v>#VALUE!</v>
      </c>
      <c r="L571" s="206" t="e">
        <f t="shared" si="131"/>
        <v>#VALUE!</v>
      </c>
      <c r="M571" s="207" t="e">
        <f t="shared" si="132"/>
        <v>#VALUE!</v>
      </c>
      <c r="O571" s="260">
        <v>557</v>
      </c>
      <c r="P571" s="261" t="e">
        <f t="shared" si="137"/>
        <v>#VALUE!</v>
      </c>
      <c r="Q571" s="262" t="e">
        <f t="shared" si="125"/>
        <v>#VALUE!</v>
      </c>
      <c r="R571" s="260" t="e">
        <f t="shared" si="133"/>
        <v>#VALUE!</v>
      </c>
      <c r="S571" s="245" t="e">
        <f t="shared" si="134"/>
        <v>#VALUE!</v>
      </c>
      <c r="T571" s="263" t="e">
        <f t="shared" si="135"/>
        <v>#VALUE!</v>
      </c>
    </row>
    <row r="572" spans="1:20" ht="9.75" customHeight="1" x14ac:dyDescent="0.2">
      <c r="A572" s="259" t="e">
        <f t="shared" si="126"/>
        <v>#VALUE!</v>
      </c>
      <c r="B572" s="203" t="e">
        <f t="shared" si="136"/>
        <v>#VALUE!</v>
      </c>
      <c r="C572" s="203" t="e">
        <f t="shared" si="127"/>
        <v>#VALUE!</v>
      </c>
      <c r="D572" s="204" t="e">
        <f t="shared" si="124"/>
        <v>#VALUE!</v>
      </c>
      <c r="E572" s="204" t="e">
        <f t="shared" si="128"/>
        <v>#VALUE!</v>
      </c>
      <c r="F572" s="204" t="e">
        <f t="shared" si="129"/>
        <v>#VALUE!</v>
      </c>
      <c r="H572" s="205"/>
      <c r="K572" s="206" t="e">
        <f t="shared" si="130"/>
        <v>#VALUE!</v>
      </c>
      <c r="L572" s="206" t="e">
        <f t="shared" si="131"/>
        <v>#VALUE!</v>
      </c>
      <c r="M572" s="207" t="e">
        <f t="shared" si="132"/>
        <v>#VALUE!</v>
      </c>
      <c r="O572" s="260">
        <v>558</v>
      </c>
      <c r="P572" s="261" t="e">
        <f t="shared" si="137"/>
        <v>#VALUE!</v>
      </c>
      <c r="Q572" s="262" t="e">
        <f t="shared" si="125"/>
        <v>#VALUE!</v>
      </c>
      <c r="R572" s="260" t="e">
        <f t="shared" si="133"/>
        <v>#VALUE!</v>
      </c>
      <c r="S572" s="245" t="e">
        <f t="shared" si="134"/>
        <v>#VALUE!</v>
      </c>
      <c r="T572" s="263" t="e">
        <f t="shared" si="135"/>
        <v>#VALUE!</v>
      </c>
    </row>
    <row r="573" spans="1:20" ht="9.75" customHeight="1" x14ac:dyDescent="0.2">
      <c r="A573" s="259" t="e">
        <f t="shared" si="126"/>
        <v>#VALUE!</v>
      </c>
      <c r="B573" s="203" t="e">
        <f t="shared" si="136"/>
        <v>#VALUE!</v>
      </c>
      <c r="C573" s="203" t="e">
        <f t="shared" si="127"/>
        <v>#VALUE!</v>
      </c>
      <c r="D573" s="204" t="e">
        <f t="shared" si="124"/>
        <v>#VALUE!</v>
      </c>
      <c r="E573" s="204" t="e">
        <f t="shared" si="128"/>
        <v>#VALUE!</v>
      </c>
      <c r="F573" s="204" t="e">
        <f t="shared" si="129"/>
        <v>#VALUE!</v>
      </c>
      <c r="H573" s="205"/>
      <c r="K573" s="206" t="e">
        <f t="shared" si="130"/>
        <v>#VALUE!</v>
      </c>
      <c r="L573" s="206" t="e">
        <f t="shared" si="131"/>
        <v>#VALUE!</v>
      </c>
      <c r="M573" s="207" t="e">
        <f t="shared" si="132"/>
        <v>#VALUE!</v>
      </c>
      <c r="O573" s="260">
        <v>559</v>
      </c>
      <c r="P573" s="261" t="e">
        <f t="shared" si="137"/>
        <v>#VALUE!</v>
      </c>
      <c r="Q573" s="262" t="e">
        <f t="shared" si="125"/>
        <v>#VALUE!</v>
      </c>
      <c r="R573" s="260" t="e">
        <f t="shared" si="133"/>
        <v>#VALUE!</v>
      </c>
      <c r="S573" s="245" t="e">
        <f t="shared" si="134"/>
        <v>#VALUE!</v>
      </c>
      <c r="T573" s="263" t="e">
        <f t="shared" si="135"/>
        <v>#VALUE!</v>
      </c>
    </row>
    <row r="574" spans="1:20" ht="9.75" customHeight="1" x14ac:dyDescent="0.2">
      <c r="A574" s="259" t="e">
        <f t="shared" si="126"/>
        <v>#VALUE!</v>
      </c>
      <c r="B574" s="203" t="e">
        <f t="shared" si="136"/>
        <v>#VALUE!</v>
      </c>
      <c r="C574" s="203" t="e">
        <f t="shared" si="127"/>
        <v>#VALUE!</v>
      </c>
      <c r="D574" s="204" t="e">
        <f t="shared" si="124"/>
        <v>#VALUE!</v>
      </c>
      <c r="E574" s="204" t="e">
        <f t="shared" si="128"/>
        <v>#VALUE!</v>
      </c>
      <c r="F574" s="204" t="e">
        <f t="shared" si="129"/>
        <v>#VALUE!</v>
      </c>
      <c r="H574" s="205"/>
      <c r="K574" s="206" t="e">
        <f t="shared" si="130"/>
        <v>#VALUE!</v>
      </c>
      <c r="L574" s="206" t="e">
        <f t="shared" si="131"/>
        <v>#VALUE!</v>
      </c>
      <c r="M574" s="207" t="e">
        <f t="shared" si="132"/>
        <v>#VALUE!</v>
      </c>
      <c r="O574" s="260">
        <v>560</v>
      </c>
      <c r="P574" s="261" t="e">
        <f t="shared" si="137"/>
        <v>#VALUE!</v>
      </c>
      <c r="Q574" s="262" t="e">
        <f t="shared" si="125"/>
        <v>#VALUE!</v>
      </c>
      <c r="R574" s="260" t="e">
        <f t="shared" si="133"/>
        <v>#VALUE!</v>
      </c>
      <c r="S574" s="245" t="e">
        <f t="shared" si="134"/>
        <v>#VALUE!</v>
      </c>
      <c r="T574" s="263" t="e">
        <f t="shared" si="135"/>
        <v>#VALUE!</v>
      </c>
    </row>
    <row r="575" spans="1:20" ht="9.75" customHeight="1" x14ac:dyDescent="0.2">
      <c r="A575" s="259" t="e">
        <f t="shared" si="126"/>
        <v>#VALUE!</v>
      </c>
      <c r="B575" s="203" t="e">
        <f t="shared" si="136"/>
        <v>#VALUE!</v>
      </c>
      <c r="C575" s="203" t="e">
        <f t="shared" si="127"/>
        <v>#VALUE!</v>
      </c>
      <c r="D575" s="204" t="e">
        <f t="shared" si="124"/>
        <v>#VALUE!</v>
      </c>
      <c r="E575" s="204" t="e">
        <f t="shared" si="128"/>
        <v>#VALUE!</v>
      </c>
      <c r="F575" s="204" t="e">
        <f t="shared" si="129"/>
        <v>#VALUE!</v>
      </c>
      <c r="H575" s="205"/>
      <c r="K575" s="206" t="e">
        <f t="shared" si="130"/>
        <v>#VALUE!</v>
      </c>
      <c r="L575" s="206" t="e">
        <f t="shared" si="131"/>
        <v>#VALUE!</v>
      </c>
      <c r="M575" s="207" t="e">
        <f t="shared" si="132"/>
        <v>#VALUE!</v>
      </c>
      <c r="O575" s="260">
        <v>561</v>
      </c>
      <c r="P575" s="261" t="e">
        <f t="shared" si="137"/>
        <v>#VALUE!</v>
      </c>
      <c r="Q575" s="262" t="e">
        <f t="shared" si="125"/>
        <v>#VALUE!</v>
      </c>
      <c r="R575" s="260" t="e">
        <f t="shared" si="133"/>
        <v>#VALUE!</v>
      </c>
      <c r="S575" s="245" t="e">
        <f t="shared" si="134"/>
        <v>#VALUE!</v>
      </c>
      <c r="T575" s="263" t="e">
        <f t="shared" si="135"/>
        <v>#VALUE!</v>
      </c>
    </row>
    <row r="576" spans="1:20" ht="9.75" customHeight="1" x14ac:dyDescent="0.2">
      <c r="A576" s="259" t="e">
        <f t="shared" si="126"/>
        <v>#VALUE!</v>
      </c>
      <c r="B576" s="203" t="e">
        <f t="shared" si="136"/>
        <v>#VALUE!</v>
      </c>
      <c r="C576" s="203" t="e">
        <f t="shared" si="127"/>
        <v>#VALUE!</v>
      </c>
      <c r="D576" s="204" t="e">
        <f t="shared" si="124"/>
        <v>#VALUE!</v>
      </c>
      <c r="E576" s="204" t="e">
        <f t="shared" si="128"/>
        <v>#VALUE!</v>
      </c>
      <c r="F576" s="204" t="e">
        <f t="shared" si="129"/>
        <v>#VALUE!</v>
      </c>
      <c r="H576" s="205"/>
      <c r="K576" s="206" t="e">
        <f t="shared" si="130"/>
        <v>#VALUE!</v>
      </c>
      <c r="L576" s="206" t="e">
        <f t="shared" si="131"/>
        <v>#VALUE!</v>
      </c>
      <c r="M576" s="207" t="e">
        <f t="shared" si="132"/>
        <v>#VALUE!</v>
      </c>
      <c r="O576" s="260">
        <v>562</v>
      </c>
      <c r="P576" s="261" t="e">
        <f t="shared" si="137"/>
        <v>#VALUE!</v>
      </c>
      <c r="Q576" s="262" t="e">
        <f t="shared" si="125"/>
        <v>#VALUE!</v>
      </c>
      <c r="R576" s="260" t="e">
        <f t="shared" si="133"/>
        <v>#VALUE!</v>
      </c>
      <c r="S576" s="245" t="e">
        <f t="shared" si="134"/>
        <v>#VALUE!</v>
      </c>
      <c r="T576" s="263" t="e">
        <f t="shared" si="135"/>
        <v>#VALUE!</v>
      </c>
    </row>
    <row r="577" spans="1:20" ht="9.75" customHeight="1" x14ac:dyDescent="0.2">
      <c r="A577" s="259" t="e">
        <f t="shared" si="126"/>
        <v>#VALUE!</v>
      </c>
      <c r="B577" s="203" t="e">
        <f t="shared" si="136"/>
        <v>#VALUE!</v>
      </c>
      <c r="C577" s="203" t="e">
        <f t="shared" si="127"/>
        <v>#VALUE!</v>
      </c>
      <c r="D577" s="204" t="e">
        <f t="shared" si="124"/>
        <v>#VALUE!</v>
      </c>
      <c r="E577" s="204" t="e">
        <f t="shared" si="128"/>
        <v>#VALUE!</v>
      </c>
      <c r="F577" s="204" t="e">
        <f t="shared" si="129"/>
        <v>#VALUE!</v>
      </c>
      <c r="H577" s="205"/>
      <c r="K577" s="206" t="e">
        <f t="shared" si="130"/>
        <v>#VALUE!</v>
      </c>
      <c r="L577" s="206" t="e">
        <f t="shared" si="131"/>
        <v>#VALUE!</v>
      </c>
      <c r="M577" s="207" t="e">
        <f t="shared" si="132"/>
        <v>#VALUE!</v>
      </c>
      <c r="O577" s="260">
        <v>563</v>
      </c>
      <c r="P577" s="261" t="e">
        <f t="shared" si="137"/>
        <v>#VALUE!</v>
      </c>
      <c r="Q577" s="262" t="e">
        <f t="shared" si="125"/>
        <v>#VALUE!</v>
      </c>
      <c r="R577" s="260" t="e">
        <f t="shared" si="133"/>
        <v>#VALUE!</v>
      </c>
      <c r="S577" s="245" t="e">
        <f t="shared" si="134"/>
        <v>#VALUE!</v>
      </c>
      <c r="T577" s="263" t="e">
        <f t="shared" si="135"/>
        <v>#VALUE!</v>
      </c>
    </row>
    <row r="578" spans="1:20" ht="9.75" customHeight="1" x14ac:dyDescent="0.2">
      <c r="A578" s="259" t="e">
        <f t="shared" si="126"/>
        <v>#VALUE!</v>
      </c>
      <c r="B578" s="203" t="e">
        <f t="shared" si="136"/>
        <v>#VALUE!</v>
      </c>
      <c r="C578" s="203" t="e">
        <f t="shared" si="127"/>
        <v>#VALUE!</v>
      </c>
      <c r="D578" s="204" t="e">
        <f t="shared" si="124"/>
        <v>#VALUE!</v>
      </c>
      <c r="E578" s="204" t="e">
        <f t="shared" si="128"/>
        <v>#VALUE!</v>
      </c>
      <c r="F578" s="204" t="e">
        <f t="shared" si="129"/>
        <v>#VALUE!</v>
      </c>
      <c r="H578" s="205"/>
      <c r="K578" s="206" t="e">
        <f t="shared" si="130"/>
        <v>#VALUE!</v>
      </c>
      <c r="L578" s="206" t="e">
        <f t="shared" si="131"/>
        <v>#VALUE!</v>
      </c>
      <c r="M578" s="207" t="e">
        <f t="shared" si="132"/>
        <v>#VALUE!</v>
      </c>
      <c r="O578" s="260">
        <v>564</v>
      </c>
      <c r="P578" s="261" t="e">
        <f t="shared" si="137"/>
        <v>#VALUE!</v>
      </c>
      <c r="Q578" s="262" t="e">
        <f t="shared" si="125"/>
        <v>#VALUE!</v>
      </c>
      <c r="R578" s="260" t="e">
        <f t="shared" si="133"/>
        <v>#VALUE!</v>
      </c>
      <c r="S578" s="245" t="e">
        <f t="shared" si="134"/>
        <v>#VALUE!</v>
      </c>
      <c r="T578" s="263" t="e">
        <f t="shared" si="135"/>
        <v>#VALUE!</v>
      </c>
    </row>
    <row r="579" spans="1:20" ht="9.75" customHeight="1" x14ac:dyDescent="0.2">
      <c r="A579" s="259" t="e">
        <f t="shared" si="126"/>
        <v>#VALUE!</v>
      </c>
      <c r="B579" s="203" t="e">
        <f t="shared" si="136"/>
        <v>#VALUE!</v>
      </c>
      <c r="C579" s="203" t="e">
        <f t="shared" si="127"/>
        <v>#VALUE!</v>
      </c>
      <c r="D579" s="204" t="e">
        <f t="shared" si="124"/>
        <v>#VALUE!</v>
      </c>
      <c r="E579" s="204" t="e">
        <f t="shared" si="128"/>
        <v>#VALUE!</v>
      </c>
      <c r="F579" s="204" t="e">
        <f t="shared" si="129"/>
        <v>#VALUE!</v>
      </c>
      <c r="H579" s="205"/>
      <c r="K579" s="206" t="e">
        <f t="shared" si="130"/>
        <v>#VALUE!</v>
      </c>
      <c r="L579" s="206" t="e">
        <f t="shared" si="131"/>
        <v>#VALUE!</v>
      </c>
      <c r="M579" s="207" t="e">
        <f t="shared" si="132"/>
        <v>#VALUE!</v>
      </c>
      <c r="O579" s="260">
        <v>565</v>
      </c>
      <c r="P579" s="261" t="e">
        <f t="shared" si="137"/>
        <v>#VALUE!</v>
      </c>
      <c r="Q579" s="262" t="e">
        <f t="shared" si="125"/>
        <v>#VALUE!</v>
      </c>
      <c r="R579" s="260" t="e">
        <f t="shared" si="133"/>
        <v>#VALUE!</v>
      </c>
      <c r="S579" s="245" t="e">
        <f t="shared" si="134"/>
        <v>#VALUE!</v>
      </c>
      <c r="T579" s="263" t="e">
        <f t="shared" si="135"/>
        <v>#VALUE!</v>
      </c>
    </row>
    <row r="580" spans="1:20" ht="9.75" customHeight="1" x14ac:dyDescent="0.2">
      <c r="A580" s="259" t="e">
        <f t="shared" si="126"/>
        <v>#VALUE!</v>
      </c>
      <c r="B580" s="203" t="e">
        <f t="shared" si="136"/>
        <v>#VALUE!</v>
      </c>
      <c r="C580" s="203" t="e">
        <f t="shared" si="127"/>
        <v>#VALUE!</v>
      </c>
      <c r="D580" s="204" t="e">
        <f t="shared" si="124"/>
        <v>#VALUE!</v>
      </c>
      <c r="E580" s="204" t="e">
        <f t="shared" si="128"/>
        <v>#VALUE!</v>
      </c>
      <c r="F580" s="204" t="e">
        <f t="shared" si="129"/>
        <v>#VALUE!</v>
      </c>
      <c r="H580" s="205"/>
      <c r="K580" s="206" t="e">
        <f t="shared" si="130"/>
        <v>#VALUE!</v>
      </c>
      <c r="L580" s="206" t="e">
        <f t="shared" si="131"/>
        <v>#VALUE!</v>
      </c>
      <c r="M580" s="207" t="e">
        <f t="shared" si="132"/>
        <v>#VALUE!</v>
      </c>
      <c r="O580" s="260">
        <v>566</v>
      </c>
      <c r="P580" s="261" t="e">
        <f t="shared" si="137"/>
        <v>#VALUE!</v>
      </c>
      <c r="Q580" s="262" t="e">
        <f t="shared" si="125"/>
        <v>#VALUE!</v>
      </c>
      <c r="R580" s="260" t="e">
        <f t="shared" si="133"/>
        <v>#VALUE!</v>
      </c>
      <c r="S580" s="245" t="e">
        <f t="shared" si="134"/>
        <v>#VALUE!</v>
      </c>
      <c r="T580" s="263" t="e">
        <f t="shared" si="135"/>
        <v>#VALUE!</v>
      </c>
    </row>
    <row r="581" spans="1:20" ht="9.75" customHeight="1" x14ac:dyDescent="0.2">
      <c r="A581" s="259" t="e">
        <f t="shared" si="126"/>
        <v>#VALUE!</v>
      </c>
      <c r="B581" s="203" t="e">
        <f t="shared" si="136"/>
        <v>#VALUE!</v>
      </c>
      <c r="C581" s="203" t="e">
        <f t="shared" si="127"/>
        <v>#VALUE!</v>
      </c>
      <c r="D581" s="204" t="e">
        <f t="shared" si="124"/>
        <v>#VALUE!</v>
      </c>
      <c r="E581" s="204" t="e">
        <f t="shared" si="128"/>
        <v>#VALUE!</v>
      </c>
      <c r="F581" s="204" t="e">
        <f t="shared" si="129"/>
        <v>#VALUE!</v>
      </c>
      <c r="H581" s="205"/>
      <c r="K581" s="206" t="e">
        <f t="shared" si="130"/>
        <v>#VALUE!</v>
      </c>
      <c r="L581" s="206" t="e">
        <f t="shared" si="131"/>
        <v>#VALUE!</v>
      </c>
      <c r="M581" s="207" t="e">
        <f t="shared" si="132"/>
        <v>#VALUE!</v>
      </c>
      <c r="O581" s="260">
        <v>567</v>
      </c>
      <c r="P581" s="261" t="e">
        <f t="shared" si="137"/>
        <v>#VALUE!</v>
      </c>
      <c r="Q581" s="262" t="e">
        <f t="shared" si="125"/>
        <v>#VALUE!</v>
      </c>
      <c r="R581" s="260" t="e">
        <f t="shared" si="133"/>
        <v>#VALUE!</v>
      </c>
      <c r="S581" s="245" t="e">
        <f t="shared" si="134"/>
        <v>#VALUE!</v>
      </c>
      <c r="T581" s="263" t="e">
        <f t="shared" si="135"/>
        <v>#VALUE!</v>
      </c>
    </row>
    <row r="582" spans="1:20" ht="9.75" customHeight="1" x14ac:dyDescent="0.2">
      <c r="A582" s="259" t="e">
        <f t="shared" si="126"/>
        <v>#VALUE!</v>
      </c>
      <c r="B582" s="203" t="e">
        <f t="shared" si="136"/>
        <v>#VALUE!</v>
      </c>
      <c r="C582" s="203" t="e">
        <f t="shared" si="127"/>
        <v>#VALUE!</v>
      </c>
      <c r="D582" s="204" t="e">
        <f t="shared" si="124"/>
        <v>#VALUE!</v>
      </c>
      <c r="E582" s="204" t="e">
        <f t="shared" si="128"/>
        <v>#VALUE!</v>
      </c>
      <c r="F582" s="204" t="e">
        <f t="shared" si="129"/>
        <v>#VALUE!</v>
      </c>
      <c r="H582" s="205"/>
      <c r="K582" s="206" t="e">
        <f t="shared" si="130"/>
        <v>#VALUE!</v>
      </c>
      <c r="L582" s="206" t="e">
        <f t="shared" si="131"/>
        <v>#VALUE!</v>
      </c>
      <c r="M582" s="207" t="e">
        <f t="shared" si="132"/>
        <v>#VALUE!</v>
      </c>
      <c r="O582" s="260">
        <v>568</v>
      </c>
      <c r="P582" s="261" t="e">
        <f t="shared" si="137"/>
        <v>#VALUE!</v>
      </c>
      <c r="Q582" s="262" t="e">
        <f t="shared" si="125"/>
        <v>#VALUE!</v>
      </c>
      <c r="R582" s="260" t="e">
        <f t="shared" si="133"/>
        <v>#VALUE!</v>
      </c>
      <c r="S582" s="245" t="e">
        <f t="shared" si="134"/>
        <v>#VALUE!</v>
      </c>
      <c r="T582" s="263" t="e">
        <f t="shared" si="135"/>
        <v>#VALUE!</v>
      </c>
    </row>
    <row r="583" spans="1:20" ht="9.75" customHeight="1" x14ac:dyDescent="0.2">
      <c r="A583" s="259" t="e">
        <f t="shared" si="126"/>
        <v>#VALUE!</v>
      </c>
      <c r="B583" s="203" t="e">
        <f t="shared" si="136"/>
        <v>#VALUE!</v>
      </c>
      <c r="C583" s="203" t="e">
        <f t="shared" si="127"/>
        <v>#VALUE!</v>
      </c>
      <c r="D583" s="204" t="e">
        <f t="shared" si="124"/>
        <v>#VALUE!</v>
      </c>
      <c r="E583" s="204" t="e">
        <f t="shared" si="128"/>
        <v>#VALUE!</v>
      </c>
      <c r="F583" s="204" t="e">
        <f t="shared" si="129"/>
        <v>#VALUE!</v>
      </c>
      <c r="H583" s="205"/>
      <c r="K583" s="206" t="e">
        <f t="shared" si="130"/>
        <v>#VALUE!</v>
      </c>
      <c r="L583" s="206" t="e">
        <f t="shared" si="131"/>
        <v>#VALUE!</v>
      </c>
      <c r="M583" s="207" t="e">
        <f t="shared" si="132"/>
        <v>#VALUE!</v>
      </c>
      <c r="O583" s="260">
        <v>569</v>
      </c>
      <c r="P583" s="261" t="e">
        <f t="shared" si="137"/>
        <v>#VALUE!</v>
      </c>
      <c r="Q583" s="262" t="e">
        <f t="shared" si="125"/>
        <v>#VALUE!</v>
      </c>
      <c r="R583" s="260" t="e">
        <f t="shared" si="133"/>
        <v>#VALUE!</v>
      </c>
      <c r="S583" s="245" t="e">
        <f t="shared" si="134"/>
        <v>#VALUE!</v>
      </c>
      <c r="T583" s="263" t="e">
        <f t="shared" si="135"/>
        <v>#VALUE!</v>
      </c>
    </row>
    <row r="584" spans="1:20" ht="9.75" customHeight="1" x14ac:dyDescent="0.2">
      <c r="A584" s="259" t="e">
        <f t="shared" si="126"/>
        <v>#VALUE!</v>
      </c>
      <c r="B584" s="203" t="e">
        <f t="shared" si="136"/>
        <v>#VALUE!</v>
      </c>
      <c r="C584" s="203" t="e">
        <f t="shared" si="127"/>
        <v>#VALUE!</v>
      </c>
      <c r="D584" s="204" t="e">
        <f t="shared" si="124"/>
        <v>#VALUE!</v>
      </c>
      <c r="E584" s="204" t="e">
        <f t="shared" si="128"/>
        <v>#VALUE!</v>
      </c>
      <c r="F584" s="204" t="e">
        <f t="shared" si="129"/>
        <v>#VALUE!</v>
      </c>
      <c r="H584" s="205"/>
      <c r="K584" s="206" t="e">
        <f t="shared" si="130"/>
        <v>#VALUE!</v>
      </c>
      <c r="L584" s="206" t="e">
        <f t="shared" si="131"/>
        <v>#VALUE!</v>
      </c>
      <c r="M584" s="207" t="e">
        <f t="shared" si="132"/>
        <v>#VALUE!</v>
      </c>
      <c r="O584" s="260">
        <v>570</v>
      </c>
      <c r="P584" s="261" t="e">
        <f t="shared" si="137"/>
        <v>#VALUE!</v>
      </c>
      <c r="Q584" s="262" t="e">
        <f t="shared" si="125"/>
        <v>#VALUE!</v>
      </c>
      <c r="R584" s="260" t="e">
        <f t="shared" si="133"/>
        <v>#VALUE!</v>
      </c>
      <c r="S584" s="245" t="e">
        <f t="shared" si="134"/>
        <v>#VALUE!</v>
      </c>
      <c r="T584" s="263" t="e">
        <f t="shared" si="135"/>
        <v>#VALUE!</v>
      </c>
    </row>
    <row r="585" spans="1:20" ht="9.75" customHeight="1" x14ac:dyDescent="0.2">
      <c r="A585" s="259" t="e">
        <f t="shared" si="126"/>
        <v>#VALUE!</v>
      </c>
      <c r="B585" s="203" t="e">
        <f t="shared" si="136"/>
        <v>#VALUE!</v>
      </c>
      <c r="C585" s="203" t="e">
        <f t="shared" si="127"/>
        <v>#VALUE!</v>
      </c>
      <c r="D585" s="204" t="e">
        <f t="shared" si="124"/>
        <v>#VALUE!</v>
      </c>
      <c r="E585" s="204" t="e">
        <f t="shared" si="128"/>
        <v>#VALUE!</v>
      </c>
      <c r="F585" s="204" t="e">
        <f t="shared" si="129"/>
        <v>#VALUE!</v>
      </c>
      <c r="H585" s="205"/>
      <c r="K585" s="206" t="e">
        <f t="shared" si="130"/>
        <v>#VALUE!</v>
      </c>
      <c r="L585" s="206" t="e">
        <f t="shared" si="131"/>
        <v>#VALUE!</v>
      </c>
      <c r="M585" s="207" t="e">
        <f t="shared" si="132"/>
        <v>#VALUE!</v>
      </c>
      <c r="O585" s="260">
        <v>571</v>
      </c>
      <c r="P585" s="261" t="e">
        <f t="shared" si="137"/>
        <v>#VALUE!</v>
      </c>
      <c r="Q585" s="262" t="e">
        <f t="shared" si="125"/>
        <v>#VALUE!</v>
      </c>
      <c r="R585" s="260" t="e">
        <f t="shared" si="133"/>
        <v>#VALUE!</v>
      </c>
      <c r="S585" s="245" t="e">
        <f t="shared" si="134"/>
        <v>#VALUE!</v>
      </c>
      <c r="T585" s="263" t="e">
        <f t="shared" si="135"/>
        <v>#VALUE!</v>
      </c>
    </row>
    <row r="586" spans="1:20" ht="9.75" customHeight="1" x14ac:dyDescent="0.2">
      <c r="A586" s="259" t="e">
        <f t="shared" si="126"/>
        <v>#VALUE!</v>
      </c>
      <c r="B586" s="203" t="e">
        <f t="shared" si="136"/>
        <v>#VALUE!</v>
      </c>
      <c r="C586" s="203" t="e">
        <f t="shared" si="127"/>
        <v>#VALUE!</v>
      </c>
      <c r="D586" s="204" t="e">
        <f t="shared" si="124"/>
        <v>#VALUE!</v>
      </c>
      <c r="E586" s="204" t="e">
        <f t="shared" si="128"/>
        <v>#VALUE!</v>
      </c>
      <c r="F586" s="204" t="e">
        <f t="shared" si="129"/>
        <v>#VALUE!</v>
      </c>
      <c r="H586" s="205"/>
      <c r="K586" s="206" t="e">
        <f t="shared" si="130"/>
        <v>#VALUE!</v>
      </c>
      <c r="L586" s="206" t="e">
        <f t="shared" si="131"/>
        <v>#VALUE!</v>
      </c>
      <c r="M586" s="207" t="e">
        <f t="shared" si="132"/>
        <v>#VALUE!</v>
      </c>
      <c r="O586" s="260">
        <v>572</v>
      </c>
      <c r="P586" s="261" t="e">
        <f t="shared" si="137"/>
        <v>#VALUE!</v>
      </c>
      <c r="Q586" s="262" t="e">
        <f t="shared" si="125"/>
        <v>#VALUE!</v>
      </c>
      <c r="R586" s="260" t="e">
        <f t="shared" si="133"/>
        <v>#VALUE!</v>
      </c>
      <c r="S586" s="245" t="e">
        <f t="shared" si="134"/>
        <v>#VALUE!</v>
      </c>
      <c r="T586" s="263" t="e">
        <f t="shared" si="135"/>
        <v>#VALUE!</v>
      </c>
    </row>
    <row r="587" spans="1:20" ht="9.75" customHeight="1" x14ac:dyDescent="0.2">
      <c r="A587" s="259" t="e">
        <f t="shared" si="126"/>
        <v>#VALUE!</v>
      </c>
      <c r="B587" s="203" t="e">
        <f t="shared" si="136"/>
        <v>#VALUE!</v>
      </c>
      <c r="C587" s="203" t="e">
        <f t="shared" si="127"/>
        <v>#VALUE!</v>
      </c>
      <c r="D587" s="204" t="e">
        <f t="shared" si="124"/>
        <v>#VALUE!</v>
      </c>
      <c r="E587" s="204" t="e">
        <f t="shared" si="128"/>
        <v>#VALUE!</v>
      </c>
      <c r="F587" s="204" t="e">
        <f t="shared" si="129"/>
        <v>#VALUE!</v>
      </c>
      <c r="H587" s="205"/>
      <c r="K587" s="206" t="e">
        <f t="shared" si="130"/>
        <v>#VALUE!</v>
      </c>
      <c r="L587" s="206" t="e">
        <f t="shared" si="131"/>
        <v>#VALUE!</v>
      </c>
      <c r="M587" s="207" t="e">
        <f t="shared" si="132"/>
        <v>#VALUE!</v>
      </c>
      <c r="O587" s="260">
        <v>573</v>
      </c>
      <c r="P587" s="261" t="e">
        <f t="shared" si="137"/>
        <v>#VALUE!</v>
      </c>
      <c r="Q587" s="262" t="e">
        <f t="shared" si="125"/>
        <v>#VALUE!</v>
      </c>
      <c r="R587" s="260" t="e">
        <f t="shared" si="133"/>
        <v>#VALUE!</v>
      </c>
      <c r="S587" s="245" t="e">
        <f t="shared" si="134"/>
        <v>#VALUE!</v>
      </c>
      <c r="T587" s="263" t="e">
        <f t="shared" si="135"/>
        <v>#VALUE!</v>
      </c>
    </row>
    <row r="588" spans="1:20" ht="9.75" customHeight="1" x14ac:dyDescent="0.2">
      <c r="A588" s="259" t="e">
        <f t="shared" si="126"/>
        <v>#VALUE!</v>
      </c>
      <c r="B588" s="203" t="e">
        <f t="shared" si="136"/>
        <v>#VALUE!</v>
      </c>
      <c r="C588" s="203" t="e">
        <f t="shared" si="127"/>
        <v>#VALUE!</v>
      </c>
      <c r="D588" s="204" t="e">
        <f t="shared" si="124"/>
        <v>#VALUE!</v>
      </c>
      <c r="E588" s="204" t="e">
        <f t="shared" si="128"/>
        <v>#VALUE!</v>
      </c>
      <c r="F588" s="204" t="e">
        <f t="shared" si="129"/>
        <v>#VALUE!</v>
      </c>
      <c r="H588" s="205"/>
      <c r="K588" s="206" t="e">
        <f t="shared" si="130"/>
        <v>#VALUE!</v>
      </c>
      <c r="L588" s="206" t="e">
        <f t="shared" si="131"/>
        <v>#VALUE!</v>
      </c>
      <c r="M588" s="207" t="e">
        <f t="shared" si="132"/>
        <v>#VALUE!</v>
      </c>
      <c r="O588" s="260">
        <v>574</v>
      </c>
      <c r="P588" s="261" t="e">
        <f t="shared" si="137"/>
        <v>#VALUE!</v>
      </c>
      <c r="Q588" s="262" t="e">
        <f t="shared" si="125"/>
        <v>#VALUE!</v>
      </c>
      <c r="R588" s="260" t="e">
        <f t="shared" si="133"/>
        <v>#VALUE!</v>
      </c>
      <c r="S588" s="245" t="e">
        <f t="shared" si="134"/>
        <v>#VALUE!</v>
      </c>
      <c r="T588" s="263" t="e">
        <f t="shared" si="135"/>
        <v>#VALUE!</v>
      </c>
    </row>
    <row r="589" spans="1:20" ht="9.75" customHeight="1" x14ac:dyDescent="0.2">
      <c r="A589" s="259" t="e">
        <f t="shared" si="126"/>
        <v>#VALUE!</v>
      </c>
      <c r="B589" s="203" t="e">
        <f t="shared" si="136"/>
        <v>#VALUE!</v>
      </c>
      <c r="C589" s="203" t="e">
        <f t="shared" si="127"/>
        <v>#VALUE!</v>
      </c>
      <c r="D589" s="204" t="e">
        <f t="shared" si="124"/>
        <v>#VALUE!</v>
      </c>
      <c r="E589" s="204" t="e">
        <f t="shared" si="128"/>
        <v>#VALUE!</v>
      </c>
      <c r="F589" s="204" t="e">
        <f t="shared" si="129"/>
        <v>#VALUE!</v>
      </c>
      <c r="H589" s="205"/>
      <c r="K589" s="206" t="e">
        <f t="shared" si="130"/>
        <v>#VALUE!</v>
      </c>
      <c r="L589" s="206" t="e">
        <f t="shared" si="131"/>
        <v>#VALUE!</v>
      </c>
      <c r="M589" s="207" t="e">
        <f t="shared" si="132"/>
        <v>#VALUE!</v>
      </c>
      <c r="O589" s="260">
        <v>575</v>
      </c>
      <c r="P589" s="261" t="e">
        <f t="shared" si="137"/>
        <v>#VALUE!</v>
      </c>
      <c r="Q589" s="262" t="e">
        <f t="shared" si="125"/>
        <v>#VALUE!</v>
      </c>
      <c r="R589" s="260" t="e">
        <f t="shared" si="133"/>
        <v>#VALUE!</v>
      </c>
      <c r="S589" s="245" t="e">
        <f t="shared" si="134"/>
        <v>#VALUE!</v>
      </c>
      <c r="T589" s="263" t="e">
        <f t="shared" si="135"/>
        <v>#VALUE!</v>
      </c>
    </row>
    <row r="590" spans="1:20" ht="9.75" customHeight="1" x14ac:dyDescent="0.2">
      <c r="A590" s="259" t="e">
        <f t="shared" si="126"/>
        <v>#VALUE!</v>
      </c>
      <c r="B590" s="203" t="e">
        <f t="shared" si="136"/>
        <v>#VALUE!</v>
      </c>
      <c r="C590" s="203" t="e">
        <f t="shared" si="127"/>
        <v>#VALUE!</v>
      </c>
      <c r="D590" s="204" t="e">
        <f t="shared" si="124"/>
        <v>#VALUE!</v>
      </c>
      <c r="E590" s="204" t="e">
        <f t="shared" si="128"/>
        <v>#VALUE!</v>
      </c>
      <c r="F590" s="204" t="e">
        <f t="shared" si="129"/>
        <v>#VALUE!</v>
      </c>
      <c r="H590" s="205"/>
      <c r="K590" s="206" t="e">
        <f t="shared" si="130"/>
        <v>#VALUE!</v>
      </c>
      <c r="L590" s="206" t="e">
        <f t="shared" si="131"/>
        <v>#VALUE!</v>
      </c>
      <c r="M590" s="207" t="e">
        <f t="shared" si="132"/>
        <v>#VALUE!</v>
      </c>
      <c r="O590" s="260">
        <v>576</v>
      </c>
      <c r="P590" s="261" t="e">
        <f t="shared" si="137"/>
        <v>#VALUE!</v>
      </c>
      <c r="Q590" s="262" t="e">
        <f t="shared" si="125"/>
        <v>#VALUE!</v>
      </c>
      <c r="R590" s="260" t="e">
        <f t="shared" si="133"/>
        <v>#VALUE!</v>
      </c>
      <c r="S590" s="245" t="e">
        <f t="shared" si="134"/>
        <v>#VALUE!</v>
      </c>
      <c r="T590" s="263" t="e">
        <f t="shared" si="135"/>
        <v>#VALUE!</v>
      </c>
    </row>
    <row r="591" spans="1:20" ht="9.75" customHeight="1" x14ac:dyDescent="0.2">
      <c r="A591" s="259" t="e">
        <f t="shared" si="126"/>
        <v>#VALUE!</v>
      </c>
      <c r="B591" s="203" t="e">
        <f t="shared" si="136"/>
        <v>#VALUE!</v>
      </c>
      <c r="C591" s="203" t="e">
        <f t="shared" si="127"/>
        <v>#VALUE!</v>
      </c>
      <c r="D591" s="204" t="e">
        <f t="shared" ref="D591:D614" si="138">B591*$C$9/12</f>
        <v>#VALUE!</v>
      </c>
      <c r="E591" s="204" t="e">
        <f t="shared" si="128"/>
        <v>#VALUE!</v>
      </c>
      <c r="F591" s="204" t="e">
        <f t="shared" si="129"/>
        <v>#VALUE!</v>
      </c>
      <c r="H591" s="205"/>
      <c r="K591" s="206" t="e">
        <f t="shared" si="130"/>
        <v>#VALUE!</v>
      </c>
      <c r="L591" s="206" t="e">
        <f t="shared" si="131"/>
        <v>#VALUE!</v>
      </c>
      <c r="M591" s="207" t="e">
        <f t="shared" si="132"/>
        <v>#VALUE!</v>
      </c>
      <c r="O591" s="260">
        <v>577</v>
      </c>
      <c r="P591" s="261" t="e">
        <f t="shared" si="137"/>
        <v>#VALUE!</v>
      </c>
      <c r="Q591" s="262" t="e">
        <f t="shared" ref="Q591:Q614" si="139">YEAR(P591)</f>
        <v>#VALUE!</v>
      </c>
      <c r="R591" s="260" t="e">
        <f t="shared" si="133"/>
        <v>#VALUE!</v>
      </c>
      <c r="S591" s="245" t="e">
        <f t="shared" si="134"/>
        <v>#VALUE!</v>
      </c>
      <c r="T591" s="263" t="e">
        <f t="shared" si="135"/>
        <v>#VALUE!</v>
      </c>
    </row>
    <row r="592" spans="1:20" ht="9.75" customHeight="1" x14ac:dyDescent="0.2">
      <c r="A592" s="259" t="e">
        <f t="shared" ref="A592:A614" si="140">IF(P592&gt;$F$8,"-",P592)</f>
        <v>#VALUE!</v>
      </c>
      <c r="B592" s="203" t="e">
        <f t="shared" si="136"/>
        <v>#VALUE!</v>
      </c>
      <c r="C592" s="203" t="e">
        <f t="shared" ref="C592:C614" si="141">M592</f>
        <v>#VALUE!</v>
      </c>
      <c r="D592" s="204" t="e">
        <f t="shared" si="138"/>
        <v>#VALUE!</v>
      </c>
      <c r="E592" s="204" t="e">
        <f t="shared" ref="E592:E614" si="142">SUM(C592:D592)</f>
        <v>#VALUE!</v>
      </c>
      <c r="F592" s="204" t="e">
        <f t="shared" ref="F592:F614" si="143">B592-C592</f>
        <v>#VALUE!</v>
      </c>
      <c r="H592" s="205"/>
      <c r="K592" s="206" t="e">
        <f t="shared" ref="K592:K614" si="144">IF(OR(P592&lt;$F$9,P592&gt;$F$8),0,$C$7/$R$14)</f>
        <v>#VALUE!</v>
      </c>
      <c r="L592" s="206" t="e">
        <f t="shared" ref="L592:L614" si="145">IF(OR(P592&lt;$F$9,P592&gt;$F$8),0,PMT($C$9/12,$R$14,$C$7)*-1-D592)</f>
        <v>#VALUE!</v>
      </c>
      <c r="M592" s="207" t="e">
        <f t="shared" ref="M592:M614" si="146">IF($C$11=$L$9,H592,IF($C$11=$L$7,K592,IF($C$11=$L$8,L592,0)))</f>
        <v>#VALUE!</v>
      </c>
      <c r="O592" s="260">
        <v>578</v>
      </c>
      <c r="P592" s="261" t="e">
        <f t="shared" si="137"/>
        <v>#VALUE!</v>
      </c>
      <c r="Q592" s="262" t="e">
        <f t="shared" si="139"/>
        <v>#VALUE!</v>
      </c>
      <c r="R592" s="260" t="e">
        <f t="shared" ref="R592:R614" si="147">IF(OR(P592&lt;$F$9,P592&gt;$F$8),0,1)</f>
        <v>#VALUE!</v>
      </c>
      <c r="S592" s="245" t="e">
        <f t="shared" ref="S592:S614" si="148">CONCATENATE(YEAR(P592),MONTH(P592))</f>
        <v>#VALUE!</v>
      </c>
      <c r="T592" s="263" t="e">
        <f t="shared" ref="T592:T614" si="149">F592</f>
        <v>#VALUE!</v>
      </c>
    </row>
    <row r="593" spans="1:20" ht="9.75" customHeight="1" x14ac:dyDescent="0.2">
      <c r="A593" s="259" t="e">
        <f t="shared" si="140"/>
        <v>#VALUE!</v>
      </c>
      <c r="B593" s="203" t="e">
        <f t="shared" ref="B593:B614" si="150">F592</f>
        <v>#VALUE!</v>
      </c>
      <c r="C593" s="203" t="e">
        <f t="shared" si="141"/>
        <v>#VALUE!</v>
      </c>
      <c r="D593" s="204" t="e">
        <f t="shared" si="138"/>
        <v>#VALUE!</v>
      </c>
      <c r="E593" s="204" t="e">
        <f t="shared" si="142"/>
        <v>#VALUE!</v>
      </c>
      <c r="F593" s="204" t="e">
        <f t="shared" si="143"/>
        <v>#VALUE!</v>
      </c>
      <c r="H593" s="205"/>
      <c r="K593" s="206" t="e">
        <f t="shared" si="144"/>
        <v>#VALUE!</v>
      </c>
      <c r="L593" s="206" t="e">
        <f t="shared" si="145"/>
        <v>#VALUE!</v>
      </c>
      <c r="M593" s="207" t="e">
        <f t="shared" si="146"/>
        <v>#VALUE!</v>
      </c>
      <c r="O593" s="260">
        <v>579</v>
      </c>
      <c r="P593" s="261" t="e">
        <f t="shared" si="137"/>
        <v>#VALUE!</v>
      </c>
      <c r="Q593" s="262" t="e">
        <f t="shared" si="139"/>
        <v>#VALUE!</v>
      </c>
      <c r="R593" s="260" t="e">
        <f t="shared" si="147"/>
        <v>#VALUE!</v>
      </c>
      <c r="S593" s="245" t="e">
        <f t="shared" si="148"/>
        <v>#VALUE!</v>
      </c>
      <c r="T593" s="263" t="e">
        <f t="shared" si="149"/>
        <v>#VALUE!</v>
      </c>
    </row>
    <row r="594" spans="1:20" ht="9.75" customHeight="1" x14ac:dyDescent="0.2">
      <c r="A594" s="259" t="e">
        <f t="shared" si="140"/>
        <v>#VALUE!</v>
      </c>
      <c r="B594" s="203" t="e">
        <f t="shared" si="150"/>
        <v>#VALUE!</v>
      </c>
      <c r="C594" s="203" t="e">
        <f t="shared" si="141"/>
        <v>#VALUE!</v>
      </c>
      <c r="D594" s="204" t="e">
        <f t="shared" si="138"/>
        <v>#VALUE!</v>
      </c>
      <c r="E594" s="204" t="e">
        <f t="shared" si="142"/>
        <v>#VALUE!</v>
      </c>
      <c r="F594" s="204" t="e">
        <f t="shared" si="143"/>
        <v>#VALUE!</v>
      </c>
      <c r="H594" s="205"/>
      <c r="K594" s="206" t="e">
        <f t="shared" si="144"/>
        <v>#VALUE!</v>
      </c>
      <c r="L594" s="206" t="e">
        <f t="shared" si="145"/>
        <v>#VALUE!</v>
      </c>
      <c r="M594" s="207" t="e">
        <f t="shared" si="146"/>
        <v>#VALUE!</v>
      </c>
      <c r="O594" s="260">
        <v>580</v>
      </c>
      <c r="P594" s="261" t="e">
        <f t="shared" si="137"/>
        <v>#VALUE!</v>
      </c>
      <c r="Q594" s="262" t="e">
        <f t="shared" si="139"/>
        <v>#VALUE!</v>
      </c>
      <c r="R594" s="260" t="e">
        <f t="shared" si="147"/>
        <v>#VALUE!</v>
      </c>
      <c r="S594" s="245" t="e">
        <f t="shared" si="148"/>
        <v>#VALUE!</v>
      </c>
      <c r="T594" s="263" t="e">
        <f t="shared" si="149"/>
        <v>#VALUE!</v>
      </c>
    </row>
    <row r="595" spans="1:20" ht="9.75" customHeight="1" x14ac:dyDescent="0.2">
      <c r="A595" s="259" t="e">
        <f t="shared" si="140"/>
        <v>#VALUE!</v>
      </c>
      <c r="B595" s="203" t="e">
        <f t="shared" si="150"/>
        <v>#VALUE!</v>
      </c>
      <c r="C595" s="203" t="e">
        <f t="shared" si="141"/>
        <v>#VALUE!</v>
      </c>
      <c r="D595" s="204" t="e">
        <f t="shared" si="138"/>
        <v>#VALUE!</v>
      </c>
      <c r="E595" s="204" t="e">
        <f t="shared" si="142"/>
        <v>#VALUE!</v>
      </c>
      <c r="F595" s="204" t="e">
        <f t="shared" si="143"/>
        <v>#VALUE!</v>
      </c>
      <c r="H595" s="205"/>
      <c r="K595" s="206" t="e">
        <f t="shared" si="144"/>
        <v>#VALUE!</v>
      </c>
      <c r="L595" s="206" t="e">
        <f t="shared" si="145"/>
        <v>#VALUE!</v>
      </c>
      <c r="M595" s="207" t="e">
        <f t="shared" si="146"/>
        <v>#VALUE!</v>
      </c>
      <c r="O595" s="260">
        <v>581</v>
      </c>
      <c r="P595" s="261" t="e">
        <f t="shared" si="137"/>
        <v>#VALUE!</v>
      </c>
      <c r="Q595" s="262" t="e">
        <f t="shared" si="139"/>
        <v>#VALUE!</v>
      </c>
      <c r="R595" s="260" t="e">
        <f t="shared" si="147"/>
        <v>#VALUE!</v>
      </c>
      <c r="S595" s="245" t="e">
        <f t="shared" si="148"/>
        <v>#VALUE!</v>
      </c>
      <c r="T595" s="263" t="e">
        <f t="shared" si="149"/>
        <v>#VALUE!</v>
      </c>
    </row>
    <row r="596" spans="1:20" ht="9.75" customHeight="1" x14ac:dyDescent="0.2">
      <c r="A596" s="259" t="e">
        <f t="shared" si="140"/>
        <v>#VALUE!</v>
      </c>
      <c r="B596" s="203" t="e">
        <f t="shared" si="150"/>
        <v>#VALUE!</v>
      </c>
      <c r="C596" s="203" t="e">
        <f t="shared" si="141"/>
        <v>#VALUE!</v>
      </c>
      <c r="D596" s="204" t="e">
        <f t="shared" si="138"/>
        <v>#VALUE!</v>
      </c>
      <c r="E596" s="204" t="e">
        <f t="shared" si="142"/>
        <v>#VALUE!</v>
      </c>
      <c r="F596" s="204" t="e">
        <f t="shared" si="143"/>
        <v>#VALUE!</v>
      </c>
      <c r="H596" s="205"/>
      <c r="K596" s="206" t="e">
        <f t="shared" si="144"/>
        <v>#VALUE!</v>
      </c>
      <c r="L596" s="206" t="e">
        <f t="shared" si="145"/>
        <v>#VALUE!</v>
      </c>
      <c r="M596" s="207" t="e">
        <f t="shared" si="146"/>
        <v>#VALUE!</v>
      </c>
      <c r="O596" s="260">
        <v>582</v>
      </c>
      <c r="P596" s="261" t="e">
        <f t="shared" si="137"/>
        <v>#VALUE!</v>
      </c>
      <c r="Q596" s="262" t="e">
        <f t="shared" si="139"/>
        <v>#VALUE!</v>
      </c>
      <c r="R596" s="260" t="e">
        <f t="shared" si="147"/>
        <v>#VALUE!</v>
      </c>
      <c r="S596" s="245" t="e">
        <f t="shared" si="148"/>
        <v>#VALUE!</v>
      </c>
      <c r="T596" s="263" t="e">
        <f t="shared" si="149"/>
        <v>#VALUE!</v>
      </c>
    </row>
    <row r="597" spans="1:20" ht="9.75" customHeight="1" x14ac:dyDescent="0.2">
      <c r="A597" s="259" t="e">
        <f t="shared" si="140"/>
        <v>#VALUE!</v>
      </c>
      <c r="B597" s="203" t="e">
        <f t="shared" si="150"/>
        <v>#VALUE!</v>
      </c>
      <c r="C597" s="203" t="e">
        <f t="shared" si="141"/>
        <v>#VALUE!</v>
      </c>
      <c r="D597" s="204" t="e">
        <f t="shared" si="138"/>
        <v>#VALUE!</v>
      </c>
      <c r="E597" s="204" t="e">
        <f t="shared" si="142"/>
        <v>#VALUE!</v>
      </c>
      <c r="F597" s="204" t="e">
        <f t="shared" si="143"/>
        <v>#VALUE!</v>
      </c>
      <c r="H597" s="205"/>
      <c r="K597" s="206" t="e">
        <f t="shared" si="144"/>
        <v>#VALUE!</v>
      </c>
      <c r="L597" s="206" t="e">
        <f t="shared" si="145"/>
        <v>#VALUE!</v>
      </c>
      <c r="M597" s="207" t="e">
        <f t="shared" si="146"/>
        <v>#VALUE!</v>
      </c>
      <c r="O597" s="260">
        <v>583</v>
      </c>
      <c r="P597" s="261" t="e">
        <f t="shared" si="137"/>
        <v>#VALUE!</v>
      </c>
      <c r="Q597" s="262" t="e">
        <f t="shared" si="139"/>
        <v>#VALUE!</v>
      </c>
      <c r="R597" s="260" t="e">
        <f t="shared" si="147"/>
        <v>#VALUE!</v>
      </c>
      <c r="S597" s="245" t="e">
        <f t="shared" si="148"/>
        <v>#VALUE!</v>
      </c>
      <c r="T597" s="263" t="e">
        <f t="shared" si="149"/>
        <v>#VALUE!</v>
      </c>
    </row>
    <row r="598" spans="1:20" ht="9.75" customHeight="1" x14ac:dyDescent="0.2">
      <c r="A598" s="259" t="e">
        <f t="shared" si="140"/>
        <v>#VALUE!</v>
      </c>
      <c r="B598" s="203" t="e">
        <f t="shared" si="150"/>
        <v>#VALUE!</v>
      </c>
      <c r="C598" s="203" t="e">
        <f t="shared" si="141"/>
        <v>#VALUE!</v>
      </c>
      <c r="D598" s="204" t="e">
        <f t="shared" si="138"/>
        <v>#VALUE!</v>
      </c>
      <c r="E598" s="204" t="e">
        <f t="shared" si="142"/>
        <v>#VALUE!</v>
      </c>
      <c r="F598" s="204" t="e">
        <f t="shared" si="143"/>
        <v>#VALUE!</v>
      </c>
      <c r="H598" s="205"/>
      <c r="K598" s="206" t="e">
        <f t="shared" si="144"/>
        <v>#VALUE!</v>
      </c>
      <c r="L598" s="206" t="e">
        <f t="shared" si="145"/>
        <v>#VALUE!</v>
      </c>
      <c r="M598" s="207" t="e">
        <f t="shared" si="146"/>
        <v>#VALUE!</v>
      </c>
      <c r="O598" s="260">
        <v>584</v>
      </c>
      <c r="P598" s="261" t="e">
        <f t="shared" si="137"/>
        <v>#VALUE!</v>
      </c>
      <c r="Q598" s="262" t="e">
        <f t="shared" si="139"/>
        <v>#VALUE!</v>
      </c>
      <c r="R598" s="260" t="e">
        <f t="shared" si="147"/>
        <v>#VALUE!</v>
      </c>
      <c r="S598" s="245" t="e">
        <f t="shared" si="148"/>
        <v>#VALUE!</v>
      </c>
      <c r="T598" s="263" t="e">
        <f t="shared" si="149"/>
        <v>#VALUE!</v>
      </c>
    </row>
    <row r="599" spans="1:20" ht="9.75" customHeight="1" x14ac:dyDescent="0.2">
      <c r="A599" s="259" t="e">
        <f t="shared" si="140"/>
        <v>#VALUE!</v>
      </c>
      <c r="B599" s="203" t="e">
        <f t="shared" si="150"/>
        <v>#VALUE!</v>
      </c>
      <c r="C599" s="203" t="e">
        <f t="shared" si="141"/>
        <v>#VALUE!</v>
      </c>
      <c r="D599" s="204" t="e">
        <f t="shared" si="138"/>
        <v>#VALUE!</v>
      </c>
      <c r="E599" s="204" t="e">
        <f t="shared" si="142"/>
        <v>#VALUE!</v>
      </c>
      <c r="F599" s="204" t="e">
        <f t="shared" si="143"/>
        <v>#VALUE!</v>
      </c>
      <c r="H599" s="205"/>
      <c r="K599" s="206" t="e">
        <f t="shared" si="144"/>
        <v>#VALUE!</v>
      </c>
      <c r="L599" s="206" t="e">
        <f t="shared" si="145"/>
        <v>#VALUE!</v>
      </c>
      <c r="M599" s="207" t="e">
        <f t="shared" si="146"/>
        <v>#VALUE!</v>
      </c>
      <c r="O599" s="260">
        <v>585</v>
      </c>
      <c r="P599" s="261" t="e">
        <f t="shared" si="137"/>
        <v>#VALUE!</v>
      </c>
      <c r="Q599" s="262" t="e">
        <f t="shared" si="139"/>
        <v>#VALUE!</v>
      </c>
      <c r="R599" s="260" t="e">
        <f t="shared" si="147"/>
        <v>#VALUE!</v>
      </c>
      <c r="S599" s="245" t="e">
        <f t="shared" si="148"/>
        <v>#VALUE!</v>
      </c>
      <c r="T599" s="263" t="e">
        <f t="shared" si="149"/>
        <v>#VALUE!</v>
      </c>
    </row>
    <row r="600" spans="1:20" ht="9.75" customHeight="1" x14ac:dyDescent="0.2">
      <c r="A600" s="259" t="e">
        <f t="shared" si="140"/>
        <v>#VALUE!</v>
      </c>
      <c r="B600" s="203" t="e">
        <f t="shared" si="150"/>
        <v>#VALUE!</v>
      </c>
      <c r="C600" s="203" t="e">
        <f t="shared" si="141"/>
        <v>#VALUE!</v>
      </c>
      <c r="D600" s="204" t="e">
        <f t="shared" si="138"/>
        <v>#VALUE!</v>
      </c>
      <c r="E600" s="204" t="e">
        <f t="shared" si="142"/>
        <v>#VALUE!</v>
      </c>
      <c r="F600" s="204" t="e">
        <f t="shared" si="143"/>
        <v>#VALUE!</v>
      </c>
      <c r="H600" s="205"/>
      <c r="K600" s="206" t="e">
        <f t="shared" si="144"/>
        <v>#VALUE!</v>
      </c>
      <c r="L600" s="206" t="e">
        <f t="shared" si="145"/>
        <v>#VALUE!</v>
      </c>
      <c r="M600" s="207" t="e">
        <f t="shared" si="146"/>
        <v>#VALUE!</v>
      </c>
      <c r="O600" s="260">
        <v>586</v>
      </c>
      <c r="P600" s="261" t="e">
        <f t="shared" si="137"/>
        <v>#VALUE!</v>
      </c>
      <c r="Q600" s="262" t="e">
        <f t="shared" si="139"/>
        <v>#VALUE!</v>
      </c>
      <c r="R600" s="260" t="e">
        <f t="shared" si="147"/>
        <v>#VALUE!</v>
      </c>
      <c r="S600" s="245" t="e">
        <f t="shared" si="148"/>
        <v>#VALUE!</v>
      </c>
      <c r="T600" s="263" t="e">
        <f t="shared" si="149"/>
        <v>#VALUE!</v>
      </c>
    </row>
    <row r="601" spans="1:20" ht="9.75" customHeight="1" x14ac:dyDescent="0.2">
      <c r="A601" s="259" t="e">
        <f t="shared" si="140"/>
        <v>#VALUE!</v>
      </c>
      <c r="B601" s="203" t="e">
        <f t="shared" si="150"/>
        <v>#VALUE!</v>
      </c>
      <c r="C601" s="203" t="e">
        <f t="shared" si="141"/>
        <v>#VALUE!</v>
      </c>
      <c r="D601" s="204" t="e">
        <f t="shared" si="138"/>
        <v>#VALUE!</v>
      </c>
      <c r="E601" s="204" t="e">
        <f t="shared" si="142"/>
        <v>#VALUE!</v>
      </c>
      <c r="F601" s="204" t="e">
        <f t="shared" si="143"/>
        <v>#VALUE!</v>
      </c>
      <c r="H601" s="205"/>
      <c r="K601" s="206" t="e">
        <f t="shared" si="144"/>
        <v>#VALUE!</v>
      </c>
      <c r="L601" s="206" t="e">
        <f t="shared" si="145"/>
        <v>#VALUE!</v>
      </c>
      <c r="M601" s="207" t="e">
        <f t="shared" si="146"/>
        <v>#VALUE!</v>
      </c>
      <c r="O601" s="260">
        <v>587</v>
      </c>
      <c r="P601" s="261" t="e">
        <f t="shared" si="137"/>
        <v>#VALUE!</v>
      </c>
      <c r="Q601" s="262" t="e">
        <f t="shared" si="139"/>
        <v>#VALUE!</v>
      </c>
      <c r="R601" s="260" t="e">
        <f t="shared" si="147"/>
        <v>#VALUE!</v>
      </c>
      <c r="S601" s="245" t="e">
        <f t="shared" si="148"/>
        <v>#VALUE!</v>
      </c>
      <c r="T601" s="263" t="e">
        <f t="shared" si="149"/>
        <v>#VALUE!</v>
      </c>
    </row>
    <row r="602" spans="1:20" ht="9.75" customHeight="1" x14ac:dyDescent="0.2">
      <c r="A602" s="259" t="e">
        <f t="shared" si="140"/>
        <v>#VALUE!</v>
      </c>
      <c r="B602" s="203" t="e">
        <f t="shared" si="150"/>
        <v>#VALUE!</v>
      </c>
      <c r="C602" s="203" t="e">
        <f t="shared" si="141"/>
        <v>#VALUE!</v>
      </c>
      <c r="D602" s="204" t="e">
        <f t="shared" si="138"/>
        <v>#VALUE!</v>
      </c>
      <c r="E602" s="204" t="e">
        <f t="shared" si="142"/>
        <v>#VALUE!</v>
      </c>
      <c r="F602" s="204" t="e">
        <f t="shared" si="143"/>
        <v>#VALUE!</v>
      </c>
      <c r="H602" s="205"/>
      <c r="K602" s="206" t="e">
        <f t="shared" si="144"/>
        <v>#VALUE!</v>
      </c>
      <c r="L602" s="206" t="e">
        <f t="shared" si="145"/>
        <v>#VALUE!</v>
      </c>
      <c r="M602" s="207" t="e">
        <f t="shared" si="146"/>
        <v>#VALUE!</v>
      </c>
      <c r="O602" s="260">
        <v>588</v>
      </c>
      <c r="P602" s="261" t="e">
        <f t="shared" si="137"/>
        <v>#VALUE!</v>
      </c>
      <c r="Q602" s="262" t="e">
        <f t="shared" si="139"/>
        <v>#VALUE!</v>
      </c>
      <c r="R602" s="260" t="e">
        <f t="shared" si="147"/>
        <v>#VALUE!</v>
      </c>
      <c r="S602" s="245" t="e">
        <f t="shared" si="148"/>
        <v>#VALUE!</v>
      </c>
      <c r="T602" s="263" t="e">
        <f t="shared" si="149"/>
        <v>#VALUE!</v>
      </c>
    </row>
    <row r="603" spans="1:20" ht="9.75" customHeight="1" x14ac:dyDescent="0.2">
      <c r="A603" s="259" t="e">
        <f t="shared" si="140"/>
        <v>#VALUE!</v>
      </c>
      <c r="B603" s="203" t="e">
        <f t="shared" si="150"/>
        <v>#VALUE!</v>
      </c>
      <c r="C603" s="203" t="e">
        <f t="shared" si="141"/>
        <v>#VALUE!</v>
      </c>
      <c r="D603" s="204" t="e">
        <f t="shared" si="138"/>
        <v>#VALUE!</v>
      </c>
      <c r="E603" s="204" t="e">
        <f t="shared" si="142"/>
        <v>#VALUE!</v>
      </c>
      <c r="F603" s="204" t="e">
        <f t="shared" si="143"/>
        <v>#VALUE!</v>
      </c>
      <c r="H603" s="205"/>
      <c r="K603" s="206" t="e">
        <f t="shared" si="144"/>
        <v>#VALUE!</v>
      </c>
      <c r="L603" s="206" t="e">
        <f t="shared" si="145"/>
        <v>#VALUE!</v>
      </c>
      <c r="M603" s="207" t="e">
        <f t="shared" si="146"/>
        <v>#VALUE!</v>
      </c>
      <c r="O603" s="260">
        <v>589</v>
      </c>
      <c r="P603" s="261" t="e">
        <f t="shared" si="137"/>
        <v>#VALUE!</v>
      </c>
      <c r="Q603" s="262" t="e">
        <f t="shared" si="139"/>
        <v>#VALUE!</v>
      </c>
      <c r="R603" s="260" t="e">
        <f t="shared" si="147"/>
        <v>#VALUE!</v>
      </c>
      <c r="S603" s="245" t="e">
        <f t="shared" si="148"/>
        <v>#VALUE!</v>
      </c>
      <c r="T603" s="263" t="e">
        <f t="shared" si="149"/>
        <v>#VALUE!</v>
      </c>
    </row>
    <row r="604" spans="1:20" ht="9.75" customHeight="1" x14ac:dyDescent="0.2">
      <c r="A604" s="259" t="e">
        <f t="shared" si="140"/>
        <v>#VALUE!</v>
      </c>
      <c r="B604" s="203" t="e">
        <f t="shared" si="150"/>
        <v>#VALUE!</v>
      </c>
      <c r="C604" s="203" t="e">
        <f t="shared" si="141"/>
        <v>#VALUE!</v>
      </c>
      <c r="D604" s="204" t="e">
        <f t="shared" si="138"/>
        <v>#VALUE!</v>
      </c>
      <c r="E604" s="204" t="e">
        <f t="shared" si="142"/>
        <v>#VALUE!</v>
      </c>
      <c r="F604" s="204" t="e">
        <f t="shared" si="143"/>
        <v>#VALUE!</v>
      </c>
      <c r="H604" s="205"/>
      <c r="K604" s="206" t="e">
        <f t="shared" si="144"/>
        <v>#VALUE!</v>
      </c>
      <c r="L604" s="206" t="e">
        <f t="shared" si="145"/>
        <v>#VALUE!</v>
      </c>
      <c r="M604" s="207" t="e">
        <f t="shared" si="146"/>
        <v>#VALUE!</v>
      </c>
      <c r="O604" s="260">
        <v>590</v>
      </c>
      <c r="P604" s="261" t="e">
        <f t="shared" si="137"/>
        <v>#VALUE!</v>
      </c>
      <c r="Q604" s="262" t="e">
        <f t="shared" si="139"/>
        <v>#VALUE!</v>
      </c>
      <c r="R604" s="260" t="e">
        <f t="shared" si="147"/>
        <v>#VALUE!</v>
      </c>
      <c r="S604" s="245" t="e">
        <f t="shared" si="148"/>
        <v>#VALUE!</v>
      </c>
      <c r="T604" s="263" t="e">
        <f t="shared" si="149"/>
        <v>#VALUE!</v>
      </c>
    </row>
    <row r="605" spans="1:20" ht="9.75" customHeight="1" x14ac:dyDescent="0.2">
      <c r="A605" s="259" t="e">
        <f t="shared" si="140"/>
        <v>#VALUE!</v>
      </c>
      <c r="B605" s="203" t="e">
        <f t="shared" si="150"/>
        <v>#VALUE!</v>
      </c>
      <c r="C605" s="203" t="e">
        <f t="shared" si="141"/>
        <v>#VALUE!</v>
      </c>
      <c r="D605" s="204" t="e">
        <f t="shared" si="138"/>
        <v>#VALUE!</v>
      </c>
      <c r="E605" s="204" t="e">
        <f t="shared" si="142"/>
        <v>#VALUE!</v>
      </c>
      <c r="F605" s="204" t="e">
        <f t="shared" si="143"/>
        <v>#VALUE!</v>
      </c>
      <c r="H605" s="205"/>
      <c r="K605" s="206" t="e">
        <f t="shared" si="144"/>
        <v>#VALUE!</v>
      </c>
      <c r="L605" s="206" t="e">
        <f t="shared" si="145"/>
        <v>#VALUE!</v>
      </c>
      <c r="M605" s="207" t="e">
        <f t="shared" si="146"/>
        <v>#VALUE!</v>
      </c>
      <c r="O605" s="260">
        <v>591</v>
      </c>
      <c r="P605" s="261" t="e">
        <f t="shared" si="137"/>
        <v>#VALUE!</v>
      </c>
      <c r="Q605" s="262" t="e">
        <f t="shared" si="139"/>
        <v>#VALUE!</v>
      </c>
      <c r="R605" s="260" t="e">
        <f t="shared" si="147"/>
        <v>#VALUE!</v>
      </c>
      <c r="S605" s="245" t="e">
        <f t="shared" si="148"/>
        <v>#VALUE!</v>
      </c>
      <c r="T605" s="263" t="e">
        <f t="shared" si="149"/>
        <v>#VALUE!</v>
      </c>
    </row>
    <row r="606" spans="1:20" ht="9.75" customHeight="1" x14ac:dyDescent="0.2">
      <c r="A606" s="259" t="e">
        <f t="shared" si="140"/>
        <v>#VALUE!</v>
      </c>
      <c r="B606" s="203" t="e">
        <f t="shared" si="150"/>
        <v>#VALUE!</v>
      </c>
      <c r="C606" s="203" t="e">
        <f t="shared" si="141"/>
        <v>#VALUE!</v>
      </c>
      <c r="D606" s="204" t="e">
        <f t="shared" si="138"/>
        <v>#VALUE!</v>
      </c>
      <c r="E606" s="204" t="e">
        <f t="shared" si="142"/>
        <v>#VALUE!</v>
      </c>
      <c r="F606" s="204" t="e">
        <f t="shared" si="143"/>
        <v>#VALUE!</v>
      </c>
      <c r="H606" s="205"/>
      <c r="K606" s="206" t="e">
        <f t="shared" si="144"/>
        <v>#VALUE!</v>
      </c>
      <c r="L606" s="206" t="e">
        <f t="shared" si="145"/>
        <v>#VALUE!</v>
      </c>
      <c r="M606" s="207" t="e">
        <f t="shared" si="146"/>
        <v>#VALUE!</v>
      </c>
      <c r="O606" s="260">
        <v>592</v>
      </c>
      <c r="P606" s="261" t="e">
        <f t="shared" si="137"/>
        <v>#VALUE!</v>
      </c>
      <c r="Q606" s="262" t="e">
        <f t="shared" si="139"/>
        <v>#VALUE!</v>
      </c>
      <c r="R606" s="260" t="e">
        <f t="shared" si="147"/>
        <v>#VALUE!</v>
      </c>
      <c r="S606" s="245" t="e">
        <f t="shared" si="148"/>
        <v>#VALUE!</v>
      </c>
      <c r="T606" s="263" t="e">
        <f t="shared" si="149"/>
        <v>#VALUE!</v>
      </c>
    </row>
    <row r="607" spans="1:20" ht="9.75" customHeight="1" x14ac:dyDescent="0.2">
      <c r="A607" s="259" t="e">
        <f t="shared" si="140"/>
        <v>#VALUE!</v>
      </c>
      <c r="B607" s="203" t="e">
        <f t="shared" si="150"/>
        <v>#VALUE!</v>
      </c>
      <c r="C607" s="203" t="e">
        <f t="shared" si="141"/>
        <v>#VALUE!</v>
      </c>
      <c r="D607" s="204" t="e">
        <f t="shared" si="138"/>
        <v>#VALUE!</v>
      </c>
      <c r="E607" s="204" t="e">
        <f t="shared" si="142"/>
        <v>#VALUE!</v>
      </c>
      <c r="F607" s="204" t="e">
        <f t="shared" si="143"/>
        <v>#VALUE!</v>
      </c>
      <c r="H607" s="205"/>
      <c r="K607" s="206" t="e">
        <f t="shared" si="144"/>
        <v>#VALUE!</v>
      </c>
      <c r="L607" s="206" t="e">
        <f t="shared" si="145"/>
        <v>#VALUE!</v>
      </c>
      <c r="M607" s="207" t="e">
        <f t="shared" si="146"/>
        <v>#VALUE!</v>
      </c>
      <c r="O607" s="260">
        <v>593</v>
      </c>
      <c r="P607" s="261" t="e">
        <f t="shared" ref="P607:P614" si="151">DATE(YEAR(P606+30),MONTH(P606+30),15)</f>
        <v>#VALUE!</v>
      </c>
      <c r="Q607" s="262" t="e">
        <f t="shared" si="139"/>
        <v>#VALUE!</v>
      </c>
      <c r="R607" s="260" t="e">
        <f t="shared" si="147"/>
        <v>#VALUE!</v>
      </c>
      <c r="S607" s="245" t="e">
        <f t="shared" si="148"/>
        <v>#VALUE!</v>
      </c>
      <c r="T607" s="263" t="e">
        <f t="shared" si="149"/>
        <v>#VALUE!</v>
      </c>
    </row>
    <row r="608" spans="1:20" ht="9.75" customHeight="1" x14ac:dyDescent="0.2">
      <c r="A608" s="259" t="e">
        <f t="shared" si="140"/>
        <v>#VALUE!</v>
      </c>
      <c r="B608" s="203" t="e">
        <f t="shared" si="150"/>
        <v>#VALUE!</v>
      </c>
      <c r="C608" s="203" t="e">
        <f t="shared" si="141"/>
        <v>#VALUE!</v>
      </c>
      <c r="D608" s="204" t="e">
        <f t="shared" si="138"/>
        <v>#VALUE!</v>
      </c>
      <c r="E608" s="204" t="e">
        <f t="shared" si="142"/>
        <v>#VALUE!</v>
      </c>
      <c r="F608" s="204" t="e">
        <f t="shared" si="143"/>
        <v>#VALUE!</v>
      </c>
      <c r="H608" s="205"/>
      <c r="K608" s="206" t="e">
        <f t="shared" si="144"/>
        <v>#VALUE!</v>
      </c>
      <c r="L608" s="206" t="e">
        <f t="shared" si="145"/>
        <v>#VALUE!</v>
      </c>
      <c r="M608" s="207" t="e">
        <f t="shared" si="146"/>
        <v>#VALUE!</v>
      </c>
      <c r="O608" s="260">
        <v>594</v>
      </c>
      <c r="P608" s="261" t="e">
        <f t="shared" si="151"/>
        <v>#VALUE!</v>
      </c>
      <c r="Q608" s="262" t="e">
        <f t="shared" si="139"/>
        <v>#VALUE!</v>
      </c>
      <c r="R608" s="260" t="e">
        <f t="shared" si="147"/>
        <v>#VALUE!</v>
      </c>
      <c r="S608" s="245" t="e">
        <f t="shared" si="148"/>
        <v>#VALUE!</v>
      </c>
      <c r="T608" s="263" t="e">
        <f t="shared" si="149"/>
        <v>#VALUE!</v>
      </c>
    </row>
    <row r="609" spans="1:20" ht="9.75" customHeight="1" x14ac:dyDescent="0.2">
      <c r="A609" s="259" t="e">
        <f t="shared" si="140"/>
        <v>#VALUE!</v>
      </c>
      <c r="B609" s="203" t="e">
        <f t="shared" si="150"/>
        <v>#VALUE!</v>
      </c>
      <c r="C609" s="203" t="e">
        <f t="shared" si="141"/>
        <v>#VALUE!</v>
      </c>
      <c r="D609" s="204" t="e">
        <f t="shared" si="138"/>
        <v>#VALUE!</v>
      </c>
      <c r="E609" s="204" t="e">
        <f t="shared" si="142"/>
        <v>#VALUE!</v>
      </c>
      <c r="F609" s="204" t="e">
        <f t="shared" si="143"/>
        <v>#VALUE!</v>
      </c>
      <c r="H609" s="205"/>
      <c r="K609" s="206" t="e">
        <f t="shared" si="144"/>
        <v>#VALUE!</v>
      </c>
      <c r="L609" s="206" t="e">
        <f t="shared" si="145"/>
        <v>#VALUE!</v>
      </c>
      <c r="M609" s="207" t="e">
        <f t="shared" si="146"/>
        <v>#VALUE!</v>
      </c>
      <c r="O609" s="260">
        <v>595</v>
      </c>
      <c r="P609" s="261" t="e">
        <f t="shared" si="151"/>
        <v>#VALUE!</v>
      </c>
      <c r="Q609" s="262" t="e">
        <f t="shared" si="139"/>
        <v>#VALUE!</v>
      </c>
      <c r="R609" s="260" t="e">
        <f t="shared" si="147"/>
        <v>#VALUE!</v>
      </c>
      <c r="S609" s="245" t="e">
        <f t="shared" si="148"/>
        <v>#VALUE!</v>
      </c>
      <c r="T609" s="263" t="e">
        <f t="shared" si="149"/>
        <v>#VALUE!</v>
      </c>
    </row>
    <row r="610" spans="1:20" ht="9.75" customHeight="1" x14ac:dyDescent="0.2">
      <c r="A610" s="259" t="e">
        <f t="shared" si="140"/>
        <v>#VALUE!</v>
      </c>
      <c r="B610" s="203" t="e">
        <f t="shared" si="150"/>
        <v>#VALUE!</v>
      </c>
      <c r="C610" s="203" t="e">
        <f t="shared" si="141"/>
        <v>#VALUE!</v>
      </c>
      <c r="D610" s="204" t="e">
        <f t="shared" si="138"/>
        <v>#VALUE!</v>
      </c>
      <c r="E610" s="204" t="e">
        <f t="shared" si="142"/>
        <v>#VALUE!</v>
      </c>
      <c r="F610" s="204" t="e">
        <f t="shared" si="143"/>
        <v>#VALUE!</v>
      </c>
      <c r="H610" s="205"/>
      <c r="K610" s="206" t="e">
        <f t="shared" si="144"/>
        <v>#VALUE!</v>
      </c>
      <c r="L610" s="206" t="e">
        <f t="shared" si="145"/>
        <v>#VALUE!</v>
      </c>
      <c r="M610" s="207" t="e">
        <f t="shared" si="146"/>
        <v>#VALUE!</v>
      </c>
      <c r="O610" s="260">
        <v>596</v>
      </c>
      <c r="P610" s="261" t="e">
        <f t="shared" si="151"/>
        <v>#VALUE!</v>
      </c>
      <c r="Q610" s="262" t="e">
        <f t="shared" si="139"/>
        <v>#VALUE!</v>
      </c>
      <c r="R610" s="260" t="e">
        <f t="shared" si="147"/>
        <v>#VALUE!</v>
      </c>
      <c r="S610" s="245" t="e">
        <f t="shared" si="148"/>
        <v>#VALUE!</v>
      </c>
      <c r="T610" s="263" t="e">
        <f t="shared" si="149"/>
        <v>#VALUE!</v>
      </c>
    </row>
    <row r="611" spans="1:20" ht="9.75" customHeight="1" x14ac:dyDescent="0.2">
      <c r="A611" s="259" t="e">
        <f t="shared" si="140"/>
        <v>#VALUE!</v>
      </c>
      <c r="B611" s="203" t="e">
        <f t="shared" si="150"/>
        <v>#VALUE!</v>
      </c>
      <c r="C611" s="203" t="e">
        <f t="shared" si="141"/>
        <v>#VALUE!</v>
      </c>
      <c r="D611" s="204" t="e">
        <f t="shared" si="138"/>
        <v>#VALUE!</v>
      </c>
      <c r="E611" s="204" t="e">
        <f t="shared" si="142"/>
        <v>#VALUE!</v>
      </c>
      <c r="F611" s="204" t="e">
        <f t="shared" si="143"/>
        <v>#VALUE!</v>
      </c>
      <c r="H611" s="205"/>
      <c r="K611" s="206" t="e">
        <f t="shared" si="144"/>
        <v>#VALUE!</v>
      </c>
      <c r="L611" s="206" t="e">
        <f t="shared" si="145"/>
        <v>#VALUE!</v>
      </c>
      <c r="M611" s="207" t="e">
        <f t="shared" si="146"/>
        <v>#VALUE!</v>
      </c>
      <c r="O611" s="260">
        <v>597</v>
      </c>
      <c r="P611" s="261" t="e">
        <f t="shared" si="151"/>
        <v>#VALUE!</v>
      </c>
      <c r="Q611" s="262" t="e">
        <f t="shared" si="139"/>
        <v>#VALUE!</v>
      </c>
      <c r="R611" s="260" t="e">
        <f t="shared" si="147"/>
        <v>#VALUE!</v>
      </c>
      <c r="S611" s="245" t="e">
        <f t="shared" si="148"/>
        <v>#VALUE!</v>
      </c>
      <c r="T611" s="263" t="e">
        <f t="shared" si="149"/>
        <v>#VALUE!</v>
      </c>
    </row>
    <row r="612" spans="1:20" ht="9.75" customHeight="1" x14ac:dyDescent="0.2">
      <c r="A612" s="259" t="e">
        <f t="shared" si="140"/>
        <v>#VALUE!</v>
      </c>
      <c r="B612" s="203" t="e">
        <f t="shared" si="150"/>
        <v>#VALUE!</v>
      </c>
      <c r="C612" s="203" t="e">
        <f t="shared" si="141"/>
        <v>#VALUE!</v>
      </c>
      <c r="D612" s="204" t="e">
        <f t="shared" si="138"/>
        <v>#VALUE!</v>
      </c>
      <c r="E612" s="204" t="e">
        <f t="shared" si="142"/>
        <v>#VALUE!</v>
      </c>
      <c r="F612" s="204" t="e">
        <f t="shared" si="143"/>
        <v>#VALUE!</v>
      </c>
      <c r="H612" s="205"/>
      <c r="K612" s="206" t="e">
        <f t="shared" si="144"/>
        <v>#VALUE!</v>
      </c>
      <c r="L612" s="206" t="e">
        <f t="shared" si="145"/>
        <v>#VALUE!</v>
      </c>
      <c r="M612" s="207" t="e">
        <f t="shared" si="146"/>
        <v>#VALUE!</v>
      </c>
      <c r="O612" s="260">
        <v>598</v>
      </c>
      <c r="P612" s="261" t="e">
        <f t="shared" si="151"/>
        <v>#VALUE!</v>
      </c>
      <c r="Q612" s="262" t="e">
        <f t="shared" si="139"/>
        <v>#VALUE!</v>
      </c>
      <c r="R612" s="260" t="e">
        <f t="shared" si="147"/>
        <v>#VALUE!</v>
      </c>
      <c r="S612" s="245" t="e">
        <f t="shared" si="148"/>
        <v>#VALUE!</v>
      </c>
      <c r="T612" s="263" t="e">
        <f t="shared" si="149"/>
        <v>#VALUE!</v>
      </c>
    </row>
    <row r="613" spans="1:20" ht="9.75" customHeight="1" x14ac:dyDescent="0.2">
      <c r="A613" s="259" t="e">
        <f t="shared" si="140"/>
        <v>#VALUE!</v>
      </c>
      <c r="B613" s="203" t="e">
        <f t="shared" si="150"/>
        <v>#VALUE!</v>
      </c>
      <c r="C613" s="203" t="e">
        <f t="shared" si="141"/>
        <v>#VALUE!</v>
      </c>
      <c r="D613" s="204" t="e">
        <f t="shared" si="138"/>
        <v>#VALUE!</v>
      </c>
      <c r="E613" s="204" t="e">
        <f t="shared" si="142"/>
        <v>#VALUE!</v>
      </c>
      <c r="F613" s="204" t="e">
        <f t="shared" si="143"/>
        <v>#VALUE!</v>
      </c>
      <c r="H613" s="205"/>
      <c r="K613" s="206" t="e">
        <f t="shared" si="144"/>
        <v>#VALUE!</v>
      </c>
      <c r="L613" s="206" t="e">
        <f t="shared" si="145"/>
        <v>#VALUE!</v>
      </c>
      <c r="M613" s="207" t="e">
        <f t="shared" si="146"/>
        <v>#VALUE!</v>
      </c>
      <c r="O613" s="260">
        <v>599</v>
      </c>
      <c r="P613" s="261" t="e">
        <f t="shared" si="151"/>
        <v>#VALUE!</v>
      </c>
      <c r="Q613" s="262" t="e">
        <f t="shared" si="139"/>
        <v>#VALUE!</v>
      </c>
      <c r="R613" s="260" t="e">
        <f t="shared" si="147"/>
        <v>#VALUE!</v>
      </c>
      <c r="S613" s="245" t="e">
        <f t="shared" si="148"/>
        <v>#VALUE!</v>
      </c>
      <c r="T613" s="263" t="e">
        <f t="shared" si="149"/>
        <v>#VALUE!</v>
      </c>
    </row>
    <row r="614" spans="1:20" ht="9.75" customHeight="1" x14ac:dyDescent="0.2">
      <c r="A614" s="259" t="e">
        <f t="shared" si="140"/>
        <v>#VALUE!</v>
      </c>
      <c r="B614" s="203" t="e">
        <f t="shared" si="150"/>
        <v>#VALUE!</v>
      </c>
      <c r="C614" s="203" t="e">
        <f t="shared" si="141"/>
        <v>#VALUE!</v>
      </c>
      <c r="D614" s="204" t="e">
        <f t="shared" si="138"/>
        <v>#VALUE!</v>
      </c>
      <c r="E614" s="204" t="e">
        <f t="shared" si="142"/>
        <v>#VALUE!</v>
      </c>
      <c r="F614" s="204" t="e">
        <f t="shared" si="143"/>
        <v>#VALUE!</v>
      </c>
      <c r="H614" s="205"/>
      <c r="K614" s="206" t="e">
        <f t="shared" si="144"/>
        <v>#VALUE!</v>
      </c>
      <c r="L614" s="206" t="e">
        <f t="shared" si="145"/>
        <v>#VALUE!</v>
      </c>
      <c r="M614" s="207" t="e">
        <f t="shared" si="146"/>
        <v>#VALUE!</v>
      </c>
      <c r="O614" s="260">
        <v>600</v>
      </c>
      <c r="P614" s="261" t="e">
        <f t="shared" si="151"/>
        <v>#VALUE!</v>
      </c>
      <c r="Q614" s="262" t="e">
        <f t="shared" si="139"/>
        <v>#VALUE!</v>
      </c>
      <c r="R614" s="260" t="e">
        <f t="shared" si="147"/>
        <v>#VALUE!</v>
      </c>
      <c r="S614" s="245" t="e">
        <f t="shared" si="148"/>
        <v>#VALUE!</v>
      </c>
      <c r="T614" s="263" t="e">
        <f t="shared" si="149"/>
        <v>#VALUE!</v>
      </c>
    </row>
    <row r="615" spans="1:20" x14ac:dyDescent="0.2">
      <c r="C615" s="296" t="e">
        <f>SUM(C15:C614)</f>
        <v>#VALUE!</v>
      </c>
      <c r="D615" s="296" t="e">
        <f>SUM(D15:D614)</f>
        <v>#VALUE!</v>
      </c>
      <c r="E615" s="296" t="e">
        <f>SUM(E15:E614)</f>
        <v>#VALUE!</v>
      </c>
    </row>
    <row r="616" spans="1:20" x14ac:dyDescent="0.2"/>
    <row r="617" spans="1:20" x14ac:dyDescent="0.2"/>
  </sheetData>
  <sheetProtection password="CB13" sheet="1" objects="1" scenarios="1" selectLockedCells="1"/>
  <mergeCells count="13">
    <mergeCell ref="AC47:AF47"/>
    <mergeCell ref="Y55:AB55"/>
    <mergeCell ref="H1:H7"/>
    <mergeCell ref="Y48:AB48"/>
    <mergeCell ref="Y49:AB49"/>
    <mergeCell ref="Y50:AB50"/>
    <mergeCell ref="Y51:AB51"/>
    <mergeCell ref="Y52:AB52"/>
    <mergeCell ref="Y53:AB53"/>
    <mergeCell ref="H9:H14"/>
    <mergeCell ref="C11:D11"/>
    <mergeCell ref="B4:E4"/>
    <mergeCell ref="Y47:AB47"/>
  </mergeCells>
  <pageMargins left="0.74803149606299213" right="0.35433070866141736" top="0.39370078740157483" bottom="0.39370078740157483" header="0.11811023622047245" footer="0.11811023622047245"/>
  <pageSetup paperSize="9" fitToHeight="0" orientation="portrait" r:id="rId1"/>
  <headerFooter alignWithMargins="0">
    <oddFooter>&amp;R&amp;P iš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autoPageBreaks="0"/>
  </sheetPr>
  <dimension ref="A1:H49"/>
  <sheetViews>
    <sheetView showGridLines="0" showRowColHeaders="0" showOutlineSymbols="0" topLeftCell="A9" zoomScaleNormal="100" workbookViewId="0">
      <selection activeCell="D23" sqref="D23"/>
    </sheetView>
  </sheetViews>
  <sheetFormatPr defaultRowHeight="11.25" x14ac:dyDescent="0.2"/>
  <cols>
    <col min="1" max="1" width="34.6640625" style="29" customWidth="1"/>
    <col min="2" max="8" width="9.1640625" style="29" customWidth="1"/>
    <col min="9" max="16384" width="9.33203125" style="29"/>
  </cols>
  <sheetData>
    <row r="1" spans="1:8" x14ac:dyDescent="0.2">
      <c r="A1" s="181" t="s">
        <v>378</v>
      </c>
    </row>
    <row r="2" spans="1:8" ht="3.75" customHeight="1" x14ac:dyDescent="0.2"/>
    <row r="3" spans="1:8" ht="12.75" x14ac:dyDescent="0.2">
      <c r="A3" s="711" t="s">
        <v>343</v>
      </c>
      <c r="B3" s="711"/>
      <c r="C3" s="711"/>
      <c r="D3" s="711"/>
      <c r="E3" s="711"/>
      <c r="F3" s="711"/>
      <c r="G3" s="711"/>
      <c r="H3" s="711"/>
    </row>
    <row r="5" spans="1:8" x14ac:dyDescent="0.2">
      <c r="A5" s="179" t="s">
        <v>344</v>
      </c>
      <c r="B5" s="832">
        <f>'1 skirsnis'!D8</f>
        <v>0</v>
      </c>
      <c r="C5" s="833"/>
      <c r="D5" s="833"/>
      <c r="E5" s="833"/>
      <c r="F5" s="833"/>
      <c r="G5" s="833"/>
      <c r="H5" s="834"/>
    </row>
    <row r="6" spans="1:8" ht="3.75" customHeight="1" x14ac:dyDescent="0.2">
      <c r="A6" s="179"/>
    </row>
    <row r="7" spans="1:8" x14ac:dyDescent="0.2">
      <c r="A7" s="179" t="s">
        <v>731</v>
      </c>
      <c r="B7" s="835">
        <f>'1 skirsnis'!E150</f>
        <v>0</v>
      </c>
      <c r="C7" s="626"/>
      <c r="D7" s="29" t="s">
        <v>522</v>
      </c>
    </row>
    <row r="9" spans="1:8" x14ac:dyDescent="0.2">
      <c r="A9" s="28" t="s">
        <v>352</v>
      </c>
    </row>
    <row r="10" spans="1:8" ht="22.5" customHeight="1" x14ac:dyDescent="0.2">
      <c r="A10" s="182" t="s">
        <v>345</v>
      </c>
      <c r="B10" s="836" t="s">
        <v>346</v>
      </c>
      <c r="C10" s="836"/>
      <c r="D10" s="836"/>
      <c r="E10" s="836" t="s">
        <v>347</v>
      </c>
      <c r="F10" s="836"/>
      <c r="G10" s="836" t="s">
        <v>536</v>
      </c>
      <c r="H10" s="836"/>
    </row>
    <row r="11" spans="1:8" x14ac:dyDescent="0.2">
      <c r="A11" s="183">
        <f>'Paraiska F'!A101</f>
        <v>0</v>
      </c>
      <c r="B11" s="831">
        <f>'Paraiska F'!G101</f>
        <v>0</v>
      </c>
      <c r="C11" s="831"/>
      <c r="D11" s="831"/>
      <c r="E11" s="830" t="str">
        <f>IF('Paraiska F'!V101=0,"-",'Paraiska F'!V101)</f>
        <v>-</v>
      </c>
      <c r="F11" s="830"/>
      <c r="G11" s="829">
        <f>'Paraiska F'!N101</f>
        <v>0</v>
      </c>
      <c r="H11" s="829"/>
    </row>
    <row r="12" spans="1:8" x14ac:dyDescent="0.2">
      <c r="A12" s="183">
        <f>'Paraiska F'!A102</f>
        <v>0</v>
      </c>
      <c r="B12" s="831">
        <f>'Paraiska F'!G102</f>
        <v>0</v>
      </c>
      <c r="C12" s="831"/>
      <c r="D12" s="831"/>
      <c r="E12" s="830" t="str">
        <f>IF('Paraiska F'!V102=0,"-",'Paraiska F'!V102)</f>
        <v>-</v>
      </c>
      <c r="F12" s="830"/>
      <c r="G12" s="829">
        <f>'Paraiska F'!N102</f>
        <v>0</v>
      </c>
      <c r="H12" s="829"/>
    </row>
    <row r="13" spans="1:8" x14ac:dyDescent="0.2">
      <c r="A13" s="183">
        <f>'Paraiska F'!A103</f>
        <v>0</v>
      </c>
      <c r="B13" s="831">
        <f>'Paraiska F'!G103</f>
        <v>0</v>
      </c>
      <c r="C13" s="831"/>
      <c r="D13" s="831"/>
      <c r="E13" s="830" t="str">
        <f>IF('Paraiska F'!V103=0,"-",'Paraiska F'!V103)</f>
        <v>-</v>
      </c>
      <c r="F13" s="830"/>
      <c r="G13" s="829">
        <f>'Paraiska F'!N103</f>
        <v>0</v>
      </c>
      <c r="H13" s="829"/>
    </row>
    <row r="14" spans="1:8" x14ac:dyDescent="0.2">
      <c r="A14" s="183">
        <f>'Paraiska F'!A104</f>
        <v>0</v>
      </c>
      <c r="B14" s="831">
        <f>'Paraiska F'!G104</f>
        <v>0</v>
      </c>
      <c r="C14" s="831"/>
      <c r="D14" s="831"/>
      <c r="E14" s="830" t="str">
        <f>IF('Paraiska F'!V104=0,"-",'Paraiska F'!V104)</f>
        <v>-</v>
      </c>
      <c r="F14" s="830"/>
      <c r="G14" s="829">
        <f>'Paraiska F'!N104</f>
        <v>0</v>
      </c>
      <c r="H14" s="829"/>
    </row>
    <row r="15" spans="1:8" x14ac:dyDescent="0.2">
      <c r="A15" s="183">
        <f>'Paraiska J'!A97</f>
        <v>0</v>
      </c>
      <c r="B15" s="831">
        <f>'Paraiska J'!G97</f>
        <v>0</v>
      </c>
      <c r="C15" s="831"/>
      <c r="D15" s="831"/>
      <c r="E15" s="830" t="str">
        <f>IF('Paraiska J'!V97=0,"-",'Paraiska J'!V97)</f>
        <v>-</v>
      </c>
      <c r="F15" s="830"/>
      <c r="G15" s="829">
        <f>'Paraiska J'!N97</f>
        <v>0</v>
      </c>
      <c r="H15" s="829"/>
    </row>
    <row r="16" spans="1:8" x14ac:dyDescent="0.2">
      <c r="A16" s="183">
        <f>'Paraiska J'!A98</f>
        <v>0</v>
      </c>
      <c r="B16" s="831">
        <f>'Paraiska J'!G98</f>
        <v>0</v>
      </c>
      <c r="C16" s="831"/>
      <c r="D16" s="831"/>
      <c r="E16" s="830" t="str">
        <f>IF('Paraiska J'!V98=0,"-",'Paraiska J'!V98)</f>
        <v>-</v>
      </c>
      <c r="F16" s="830"/>
      <c r="G16" s="829">
        <f>'Paraiska J'!N98</f>
        <v>0</v>
      </c>
      <c r="H16" s="829"/>
    </row>
    <row r="17" spans="1:8" x14ac:dyDescent="0.2">
      <c r="A17" s="183">
        <f>'Paraiska J'!A99</f>
        <v>0</v>
      </c>
      <c r="B17" s="831">
        <f>'Paraiska J'!G99</f>
        <v>0</v>
      </c>
      <c r="C17" s="831"/>
      <c r="D17" s="831"/>
      <c r="E17" s="830" t="str">
        <f>IF('Paraiska J'!V99=0,"-",'Paraiska J'!V99)</f>
        <v>-</v>
      </c>
      <c r="F17" s="830"/>
      <c r="G17" s="829">
        <f>'Paraiska J'!N99</f>
        <v>0</v>
      </c>
      <c r="H17" s="829"/>
    </row>
    <row r="18" spans="1:8" x14ac:dyDescent="0.2">
      <c r="A18" s="183">
        <f>'Paraiska J'!A100</f>
        <v>0</v>
      </c>
      <c r="B18" s="831">
        <f>'Paraiska J'!G100</f>
        <v>0</v>
      </c>
      <c r="C18" s="831"/>
      <c r="D18" s="831"/>
      <c r="E18" s="830" t="str">
        <f>IF('Paraiska J'!V100=0,"-",'Paraiska J'!V100)</f>
        <v>-</v>
      </c>
      <c r="F18" s="830"/>
      <c r="G18" s="829">
        <f>'Paraiska J'!N100</f>
        <v>0</v>
      </c>
      <c r="H18" s="829"/>
    </row>
    <row r="20" spans="1:8" x14ac:dyDescent="0.2">
      <c r="A20" s="28" t="s">
        <v>348</v>
      </c>
    </row>
    <row r="21" spans="1:8" x14ac:dyDescent="0.2">
      <c r="A21" s="184"/>
      <c r="B21" s="226" t="str">
        <f>'3 skirsnis (2)'!B101</f>
        <v/>
      </c>
      <c r="C21" s="226" t="str">
        <f>'3 skirsnis (2)'!C101</f>
        <v/>
      </c>
      <c r="D21" s="226" t="str">
        <f>'3 skirsnis (2)'!D101</f>
        <v/>
      </c>
      <c r="E21" s="226" t="str">
        <f>'3 skirsnis (2)'!E101</f>
        <v/>
      </c>
      <c r="F21" s="226" t="str">
        <f>'3 skirsnis (2)'!F101</f>
        <v/>
      </c>
      <c r="G21" s="226" t="str">
        <f>'3 skirsnis (2)'!G101</f>
        <v/>
      </c>
      <c r="H21" s="226" t="str">
        <f>'3 skirsnis (2)'!H101</f>
        <v/>
      </c>
    </row>
    <row r="22" spans="1:8" x14ac:dyDescent="0.2">
      <c r="A22" s="180" t="s">
        <v>537</v>
      </c>
      <c r="B22" s="185">
        <f>'B priedas'!B14</f>
        <v>0</v>
      </c>
      <c r="C22" s="185">
        <f>'B priedas'!C14</f>
        <v>0</v>
      </c>
      <c r="D22" s="185">
        <f>'B priedas'!D14</f>
        <v>0</v>
      </c>
      <c r="E22" s="185">
        <f>'B priedas'!E14</f>
        <v>0</v>
      </c>
      <c r="F22" s="185">
        <f>'B priedas'!F14</f>
        <v>0</v>
      </c>
      <c r="G22" s="185">
        <f>'B priedas'!G14</f>
        <v>0</v>
      </c>
      <c r="H22" s="185">
        <f>'B priedas'!H14</f>
        <v>0</v>
      </c>
    </row>
    <row r="23" spans="1:8" x14ac:dyDescent="0.2">
      <c r="A23" s="180" t="s">
        <v>734</v>
      </c>
      <c r="B23" s="185">
        <f>'B priedas'!B15</f>
        <v>0</v>
      </c>
      <c r="C23" s="185">
        <f>'B priedas'!C15</f>
        <v>0</v>
      </c>
      <c r="D23" s="185">
        <f>'B priedas'!D15</f>
        <v>0</v>
      </c>
      <c r="E23" s="185">
        <f>'B priedas'!E15</f>
        <v>0</v>
      </c>
      <c r="F23" s="185">
        <f>'B priedas'!F15</f>
        <v>0</v>
      </c>
      <c r="G23" s="185">
        <f>'B priedas'!G15</f>
        <v>0</v>
      </c>
      <c r="H23" s="185">
        <f>'B priedas'!H15</f>
        <v>0</v>
      </c>
    </row>
    <row r="24" spans="1:8" x14ac:dyDescent="0.2">
      <c r="A24" s="180" t="s">
        <v>538</v>
      </c>
      <c r="B24" s="185">
        <f>'3 skirsnis (2)'!B113+'3 skirsnis (2)'!B133-'3 skirsnis (2)'!B114</f>
        <v>0</v>
      </c>
      <c r="C24" s="185">
        <f>'3 skirsnis (2)'!C113+'3 skirsnis (2)'!C133-'3 skirsnis (2)'!C114</f>
        <v>0</v>
      </c>
      <c r="D24" s="185">
        <f>'3 skirsnis (2)'!D113+'3 skirsnis (2)'!D133-'3 skirsnis (2)'!D114</f>
        <v>0</v>
      </c>
      <c r="E24" s="185">
        <f>'3 skirsnis (2)'!E113+'3 skirsnis (2)'!E133-'3 skirsnis (2)'!E114</f>
        <v>0</v>
      </c>
      <c r="F24" s="185">
        <f>'3 skirsnis (2)'!F113+'3 skirsnis (2)'!F133-'3 skirsnis (2)'!F114</f>
        <v>0</v>
      </c>
      <c r="G24" s="185">
        <f>'3 skirsnis (2)'!G113+'3 skirsnis (2)'!G133-'3 skirsnis (2)'!G114</f>
        <v>0</v>
      </c>
      <c r="H24" s="185">
        <f>'3 skirsnis (2)'!H113+'3 skirsnis (2)'!H133-'3 skirsnis (2)'!H114</f>
        <v>0</v>
      </c>
    </row>
    <row r="25" spans="1:8" x14ac:dyDescent="0.2">
      <c r="A25" s="180" t="s">
        <v>539</v>
      </c>
      <c r="B25" s="185">
        <f>B22-B23-B24</f>
        <v>0</v>
      </c>
      <c r="C25" s="185">
        <f t="shared" ref="C25:H25" si="0">C22-C23-C24</f>
        <v>0</v>
      </c>
      <c r="D25" s="185">
        <f t="shared" si="0"/>
        <v>0</v>
      </c>
      <c r="E25" s="185">
        <f t="shared" si="0"/>
        <v>0</v>
      </c>
      <c r="F25" s="185">
        <f t="shared" si="0"/>
        <v>0</v>
      </c>
      <c r="G25" s="185">
        <f t="shared" si="0"/>
        <v>0</v>
      </c>
      <c r="H25" s="185">
        <f t="shared" si="0"/>
        <v>0</v>
      </c>
    </row>
    <row r="26" spans="1:8" x14ac:dyDescent="0.2">
      <c r="A26" s="180" t="s">
        <v>735</v>
      </c>
      <c r="B26" s="186" t="e">
        <f t="shared" ref="B26:H26" si="1">B25/B22</f>
        <v>#DIV/0!</v>
      </c>
      <c r="C26" s="186" t="e">
        <f t="shared" si="1"/>
        <v>#DIV/0!</v>
      </c>
      <c r="D26" s="186" t="e">
        <f t="shared" si="1"/>
        <v>#DIV/0!</v>
      </c>
      <c r="E26" s="186" t="e">
        <f t="shared" si="1"/>
        <v>#DIV/0!</v>
      </c>
      <c r="F26" s="186" t="e">
        <f t="shared" si="1"/>
        <v>#DIV/0!</v>
      </c>
      <c r="G26" s="186" t="e">
        <f t="shared" si="1"/>
        <v>#DIV/0!</v>
      </c>
      <c r="H26" s="186" t="e">
        <f t="shared" si="1"/>
        <v>#DIV/0!</v>
      </c>
    </row>
    <row r="27" spans="1:8" x14ac:dyDescent="0.2">
      <c r="A27" s="180" t="s">
        <v>540</v>
      </c>
      <c r="B27" s="185">
        <f>'3 skirsnis (2)'!B133</f>
        <v>0</v>
      </c>
      <c r="C27" s="185">
        <f>'3 skirsnis (2)'!C133</f>
        <v>0</v>
      </c>
      <c r="D27" s="185">
        <f>'3 skirsnis (2)'!D133</f>
        <v>0</v>
      </c>
      <c r="E27" s="185">
        <f>'3 skirsnis (2)'!E133</f>
        <v>0</v>
      </c>
      <c r="F27" s="185">
        <f>'3 skirsnis (2)'!F133</f>
        <v>0</v>
      </c>
      <c r="G27" s="185">
        <f>'3 skirsnis (2)'!G133</f>
        <v>0</v>
      </c>
      <c r="H27" s="185">
        <f>'3 skirsnis (2)'!H133</f>
        <v>0</v>
      </c>
    </row>
    <row r="28" spans="1:8" x14ac:dyDescent="0.2">
      <c r="A28" s="180" t="s">
        <v>541</v>
      </c>
      <c r="B28" s="185">
        <f>B25+B27</f>
        <v>0</v>
      </c>
      <c r="C28" s="185">
        <f t="shared" ref="C28:H28" si="2">C25+C27</f>
        <v>0</v>
      </c>
      <c r="D28" s="185">
        <f t="shared" si="2"/>
        <v>0</v>
      </c>
      <c r="E28" s="185">
        <f t="shared" si="2"/>
        <v>0</v>
      </c>
      <c r="F28" s="185">
        <f t="shared" si="2"/>
        <v>0</v>
      </c>
      <c r="G28" s="185">
        <f t="shared" si="2"/>
        <v>0</v>
      </c>
      <c r="H28" s="185">
        <f t="shared" si="2"/>
        <v>0</v>
      </c>
    </row>
    <row r="29" spans="1:8" x14ac:dyDescent="0.2">
      <c r="A29" s="30"/>
    </row>
    <row r="31" spans="1:8" x14ac:dyDescent="0.2">
      <c r="A31" s="28" t="s">
        <v>732</v>
      </c>
    </row>
    <row r="32" spans="1:8" x14ac:dyDescent="0.2">
      <c r="A32" s="187"/>
      <c r="B32" s="828" t="s">
        <v>349</v>
      </c>
      <c r="C32" s="828"/>
      <c r="D32" s="828" t="s">
        <v>272</v>
      </c>
      <c r="E32" s="828"/>
    </row>
    <row r="33" spans="1:5" x14ac:dyDescent="0.2">
      <c r="A33" s="227" t="str">
        <f>B21</f>
        <v/>
      </c>
      <c r="B33" s="827">
        <f>'3 skirsnis (2)'!B112</f>
        <v>0</v>
      </c>
      <c r="C33" s="827"/>
      <c r="D33" s="827">
        <f>'3 skirsnis (2)'!B114</f>
        <v>0</v>
      </c>
      <c r="E33" s="827"/>
    </row>
    <row r="34" spans="1:5" x14ac:dyDescent="0.2">
      <c r="A34" s="227" t="str">
        <f>C21</f>
        <v/>
      </c>
      <c r="B34" s="827">
        <f>'3 skirsnis (2)'!C112</f>
        <v>0</v>
      </c>
      <c r="C34" s="827"/>
      <c r="D34" s="827">
        <f>'3 skirsnis (2)'!C114</f>
        <v>0</v>
      </c>
      <c r="E34" s="827"/>
    </row>
    <row r="35" spans="1:5" x14ac:dyDescent="0.2">
      <c r="A35" s="227" t="str">
        <f>D21</f>
        <v/>
      </c>
      <c r="B35" s="827">
        <f>'3 skirsnis (2)'!D112</f>
        <v>0</v>
      </c>
      <c r="C35" s="827"/>
      <c r="D35" s="827">
        <f>'3 skirsnis (2)'!D114</f>
        <v>0</v>
      </c>
      <c r="E35" s="827"/>
    </row>
    <row r="36" spans="1:5" x14ac:dyDescent="0.2">
      <c r="A36" s="227" t="str">
        <f>E21</f>
        <v/>
      </c>
      <c r="B36" s="827">
        <f>'3 skirsnis (2)'!E112</f>
        <v>0</v>
      </c>
      <c r="C36" s="827"/>
      <c r="D36" s="827">
        <f>'3 skirsnis (2)'!E114</f>
        <v>0</v>
      </c>
      <c r="E36" s="827"/>
    </row>
    <row r="37" spans="1:5" x14ac:dyDescent="0.2">
      <c r="A37" s="227" t="str">
        <f>F21</f>
        <v/>
      </c>
      <c r="B37" s="827">
        <f>'3 skirsnis (2)'!F112</f>
        <v>0</v>
      </c>
      <c r="C37" s="827"/>
      <c r="D37" s="827">
        <f>'3 skirsnis (2)'!F114</f>
        <v>0</v>
      </c>
      <c r="E37" s="827"/>
    </row>
    <row r="38" spans="1:5" x14ac:dyDescent="0.2">
      <c r="A38" s="227" t="str">
        <f>G21</f>
        <v/>
      </c>
      <c r="B38" s="827">
        <f>'3 skirsnis (2)'!G112</f>
        <v>0</v>
      </c>
      <c r="C38" s="827"/>
      <c r="D38" s="827">
        <f>'3 skirsnis (2)'!G114</f>
        <v>0</v>
      </c>
      <c r="E38" s="827"/>
    </row>
    <row r="39" spans="1:5" x14ac:dyDescent="0.2">
      <c r="A39" s="227" t="str">
        <f>H21</f>
        <v/>
      </c>
      <c r="B39" s="827">
        <f>'3 skirsnis (2)'!H112</f>
        <v>0</v>
      </c>
      <c r="C39" s="827"/>
      <c r="D39" s="827">
        <f>'3 skirsnis (2)'!H114</f>
        <v>0</v>
      </c>
      <c r="E39" s="827"/>
    </row>
    <row r="41" spans="1:5" x14ac:dyDescent="0.2">
      <c r="A41" s="28" t="s">
        <v>733</v>
      </c>
    </row>
    <row r="42" spans="1:5" x14ac:dyDescent="0.2">
      <c r="A42" s="187"/>
      <c r="B42" s="187" t="s">
        <v>349</v>
      </c>
      <c r="C42" s="187" t="s">
        <v>272</v>
      </c>
      <c r="D42" s="187" t="s">
        <v>350</v>
      </c>
      <c r="E42" s="187" t="s">
        <v>351</v>
      </c>
    </row>
    <row r="43" spans="1:5" x14ac:dyDescent="0.2">
      <c r="A43" s="227" t="str">
        <f>A33</f>
        <v/>
      </c>
      <c r="B43" s="185">
        <f>B33</f>
        <v>0</v>
      </c>
      <c r="C43" s="185">
        <f>D33</f>
        <v>0</v>
      </c>
      <c r="D43" s="185">
        <f>SUM(B43:C43)</f>
        <v>0</v>
      </c>
      <c r="E43" s="185">
        <f>B28</f>
        <v>0</v>
      </c>
    </row>
    <row r="44" spans="1:5" x14ac:dyDescent="0.2">
      <c r="A44" s="227" t="str">
        <f t="shared" ref="A44:A49" si="3">A34</f>
        <v/>
      </c>
      <c r="B44" s="185">
        <f t="shared" ref="B44:B49" si="4">B34</f>
        <v>0</v>
      </c>
      <c r="C44" s="185">
        <f t="shared" ref="C44:C49" si="5">D34</f>
        <v>0</v>
      </c>
      <c r="D44" s="185">
        <f t="shared" ref="D44:D49" si="6">SUM(B44:C44)</f>
        <v>0</v>
      </c>
      <c r="E44" s="185">
        <f>C28</f>
        <v>0</v>
      </c>
    </row>
    <row r="45" spans="1:5" x14ac:dyDescent="0.2">
      <c r="A45" s="227" t="str">
        <f t="shared" si="3"/>
        <v/>
      </c>
      <c r="B45" s="185">
        <f t="shared" si="4"/>
        <v>0</v>
      </c>
      <c r="C45" s="185">
        <f t="shared" si="5"/>
        <v>0</v>
      </c>
      <c r="D45" s="185">
        <f t="shared" si="6"/>
        <v>0</v>
      </c>
      <c r="E45" s="185">
        <f>D28</f>
        <v>0</v>
      </c>
    </row>
    <row r="46" spans="1:5" x14ac:dyDescent="0.2">
      <c r="A46" s="227" t="str">
        <f t="shared" si="3"/>
        <v/>
      </c>
      <c r="B46" s="185">
        <f t="shared" si="4"/>
        <v>0</v>
      </c>
      <c r="C46" s="185">
        <f t="shared" si="5"/>
        <v>0</v>
      </c>
      <c r="D46" s="185">
        <f t="shared" si="6"/>
        <v>0</v>
      </c>
      <c r="E46" s="185">
        <f>E28</f>
        <v>0</v>
      </c>
    </row>
    <row r="47" spans="1:5" x14ac:dyDescent="0.2">
      <c r="A47" s="227" t="str">
        <f t="shared" si="3"/>
        <v/>
      </c>
      <c r="B47" s="185">
        <f t="shared" si="4"/>
        <v>0</v>
      </c>
      <c r="C47" s="185">
        <f t="shared" si="5"/>
        <v>0</v>
      </c>
      <c r="D47" s="185">
        <f t="shared" si="6"/>
        <v>0</v>
      </c>
      <c r="E47" s="185">
        <f>F28</f>
        <v>0</v>
      </c>
    </row>
    <row r="48" spans="1:5" x14ac:dyDescent="0.2">
      <c r="A48" s="227" t="str">
        <f t="shared" si="3"/>
        <v/>
      </c>
      <c r="B48" s="185">
        <f t="shared" si="4"/>
        <v>0</v>
      </c>
      <c r="C48" s="185">
        <f t="shared" si="5"/>
        <v>0</v>
      </c>
      <c r="D48" s="185">
        <f t="shared" si="6"/>
        <v>0</v>
      </c>
      <c r="E48" s="185">
        <f>G28</f>
        <v>0</v>
      </c>
    </row>
    <row r="49" spans="1:5" x14ac:dyDescent="0.2">
      <c r="A49" s="227" t="str">
        <f t="shared" si="3"/>
        <v/>
      </c>
      <c r="B49" s="185">
        <f t="shared" si="4"/>
        <v>0</v>
      </c>
      <c r="C49" s="185">
        <f t="shared" si="5"/>
        <v>0</v>
      </c>
      <c r="D49" s="185">
        <f t="shared" si="6"/>
        <v>0</v>
      </c>
      <c r="E49" s="185">
        <f>H28</f>
        <v>0</v>
      </c>
    </row>
  </sheetData>
  <sheetProtection password="CB13" sheet="1" objects="1" scenarios="1"/>
  <mergeCells count="46">
    <mergeCell ref="B17:D17"/>
    <mergeCell ref="B18:D18"/>
    <mergeCell ref="A3:H3"/>
    <mergeCell ref="B5:H5"/>
    <mergeCell ref="B7:C7"/>
    <mergeCell ref="B10:D10"/>
    <mergeCell ref="E10:F10"/>
    <mergeCell ref="G10:H10"/>
    <mergeCell ref="B11:D11"/>
    <mergeCell ref="B12:D12"/>
    <mergeCell ref="B13:D13"/>
    <mergeCell ref="B14:D14"/>
    <mergeCell ref="B15:D15"/>
    <mergeCell ref="B16:D16"/>
    <mergeCell ref="E15:F15"/>
    <mergeCell ref="E16:F16"/>
    <mergeCell ref="E17:F17"/>
    <mergeCell ref="E18:F18"/>
    <mergeCell ref="E11:F11"/>
    <mergeCell ref="E12:F12"/>
    <mergeCell ref="E13:F13"/>
    <mergeCell ref="E14:F14"/>
    <mergeCell ref="G15:H15"/>
    <mergeCell ref="G16:H16"/>
    <mergeCell ref="G17:H17"/>
    <mergeCell ref="G18:H18"/>
    <mergeCell ref="G11:H11"/>
    <mergeCell ref="G12:H12"/>
    <mergeCell ref="G13:H13"/>
    <mergeCell ref="G14:H14"/>
    <mergeCell ref="B36:C36"/>
    <mergeCell ref="B37:C37"/>
    <mergeCell ref="B38:C38"/>
    <mergeCell ref="B39:C39"/>
    <mergeCell ref="B32:C32"/>
    <mergeCell ref="B33:C33"/>
    <mergeCell ref="B34:C34"/>
    <mergeCell ref="B35:C35"/>
    <mergeCell ref="D36:E36"/>
    <mergeCell ref="D37:E37"/>
    <mergeCell ref="D38:E38"/>
    <mergeCell ref="D39:E39"/>
    <mergeCell ref="D32:E32"/>
    <mergeCell ref="D33:E33"/>
    <mergeCell ref="D34:E34"/>
    <mergeCell ref="D35:E35"/>
  </mergeCells>
  <phoneticPr fontId="2" type="noConversion"/>
  <pageMargins left="0.74803149606299213" right="0.55118110236220474" top="0.59055118110236227" bottom="0.39370078740157483" header="0.31496062992125984" footer="0.31496062992125984"/>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M41"/>
  <sheetViews>
    <sheetView showGridLines="0" showRowColHeaders="0" showOutlineSymbols="0" workbookViewId="0">
      <selection activeCell="E9" sqref="E9"/>
    </sheetView>
  </sheetViews>
  <sheetFormatPr defaultRowHeight="12.75" x14ac:dyDescent="0.2"/>
  <cols>
    <col min="1" max="4" width="9.33203125" style="229"/>
    <col min="5" max="5" width="4" style="229" customWidth="1"/>
    <col min="6" max="7" width="9.33203125" style="229" hidden="1" customWidth="1"/>
    <col min="8" max="8" width="10.1640625" style="229" hidden="1" customWidth="1"/>
    <col min="9" max="12" width="9.33203125" style="229" hidden="1" customWidth="1"/>
    <col min="13" max="13" width="4.1640625" style="229" customWidth="1"/>
    <col min="14" max="16384" width="9.33203125" style="229"/>
  </cols>
  <sheetData>
    <row r="1" spans="1:13" ht="15.75" x14ac:dyDescent="0.25">
      <c r="A1" s="228" t="s">
        <v>378</v>
      </c>
    </row>
    <row r="2" spans="1:13" x14ac:dyDescent="0.2">
      <c r="A2" s="230" t="s">
        <v>181</v>
      </c>
    </row>
    <row r="9" spans="1:13" x14ac:dyDescent="0.2">
      <c r="E9" s="234" t="s">
        <v>46</v>
      </c>
      <c r="F9" s="58"/>
      <c r="G9" s="58"/>
      <c r="H9" s="58"/>
      <c r="I9" s="58"/>
      <c r="J9" s="58"/>
      <c r="K9" s="58"/>
      <c r="L9" s="58"/>
      <c r="M9" s="235" t="s">
        <v>47</v>
      </c>
    </row>
    <row r="10" spans="1:13" hidden="1" x14ac:dyDescent="0.2">
      <c r="D10" s="231"/>
      <c r="E10" s="236"/>
      <c r="F10" s="58">
        <f>'1 skirsnis'!$D$8</f>
        <v>0</v>
      </c>
      <c r="G10" s="73">
        <f>'1 skirsnis'!D10</f>
        <v>0</v>
      </c>
      <c r="H10" s="74">
        <f>'Paraiska J'!I41</f>
        <v>0</v>
      </c>
      <c r="I10" s="58"/>
      <c r="J10" s="58"/>
      <c r="K10" s="58"/>
      <c r="L10" s="58"/>
      <c r="M10" s="58"/>
    </row>
    <row r="11" spans="1:13" hidden="1" x14ac:dyDescent="0.2">
      <c r="D11" s="232"/>
      <c r="E11" s="236"/>
      <c r="F11" s="58">
        <f>'1 skirsnis'!$C$28</f>
        <v>0</v>
      </c>
      <c r="G11" s="58"/>
      <c r="H11" s="58"/>
      <c r="I11" s="58"/>
      <c r="J11" s="58"/>
      <c r="K11" s="58"/>
      <c r="L11" s="58"/>
      <c r="M11" s="58"/>
    </row>
    <row r="12" spans="1:13" hidden="1" x14ac:dyDescent="0.2">
      <c r="D12" s="232"/>
      <c r="E12" s="236"/>
      <c r="F12" s="58">
        <f>Turinys!$F$30</f>
        <v>0</v>
      </c>
      <c r="G12" s="58"/>
      <c r="H12" s="58"/>
      <c r="I12" s="58"/>
      <c r="J12" s="58"/>
      <c r="K12" s="58"/>
      <c r="L12" s="58"/>
      <c r="M12" s="58"/>
    </row>
    <row r="13" spans="1:13" hidden="1" x14ac:dyDescent="0.2">
      <c r="E13" s="58"/>
      <c r="F13" s="58">
        <f>'1 skirsnis'!G110</f>
        <v>0</v>
      </c>
      <c r="G13" s="58">
        <f>'1 skirsnis'!C53</f>
        <v>0</v>
      </c>
      <c r="H13" s="58"/>
      <c r="I13" s="58"/>
      <c r="J13" s="58"/>
      <c r="K13" s="58"/>
      <c r="L13" s="58"/>
      <c r="M13" s="58"/>
    </row>
    <row r="14" spans="1:13" hidden="1" x14ac:dyDescent="0.2">
      <c r="D14" s="233"/>
      <c r="E14" s="236"/>
      <c r="F14" s="237" t="str">
        <f>'3 skirsnis (2)'!B101</f>
        <v/>
      </c>
      <c r="G14" s="237" t="str">
        <f>'3 skirsnis (2)'!C101</f>
        <v/>
      </c>
      <c r="H14" s="237" t="str">
        <f>'3 skirsnis (2)'!D101</f>
        <v/>
      </c>
      <c r="I14" s="237" t="str">
        <f>'3 skirsnis (2)'!E101</f>
        <v/>
      </c>
      <c r="J14" s="237" t="str">
        <f>'3 skirsnis (2)'!F101</f>
        <v/>
      </c>
      <c r="K14" s="237" t="str">
        <f>'3 skirsnis (2)'!G101</f>
        <v/>
      </c>
      <c r="L14" s="237" t="str">
        <f>'3 skirsnis (2)'!H101</f>
        <v/>
      </c>
      <c r="M14" s="58"/>
    </row>
    <row r="15" spans="1:13" hidden="1" x14ac:dyDescent="0.2">
      <c r="D15" s="233"/>
      <c r="E15" s="58"/>
      <c r="F15" s="238" t="e">
        <f>13-'Paskolos gr'!AH55</f>
        <v>#N/A</v>
      </c>
      <c r="G15" s="58"/>
      <c r="H15" s="58"/>
      <c r="I15" s="58"/>
      <c r="J15" s="58"/>
      <c r="K15" s="58"/>
      <c r="L15" s="58"/>
      <c r="M15" s="58"/>
    </row>
    <row r="16" spans="1:13" hidden="1" x14ac:dyDescent="0.2">
      <c r="E16" s="58"/>
      <c r="F16" s="58"/>
      <c r="G16" s="58"/>
      <c r="H16" s="58" t="s">
        <v>408</v>
      </c>
      <c r="I16" s="58"/>
      <c r="J16" s="58"/>
      <c r="K16" s="58"/>
      <c r="L16" s="58"/>
      <c r="M16" s="58"/>
    </row>
    <row r="17" spans="4:13" hidden="1" x14ac:dyDescent="0.2">
      <c r="D17" s="233"/>
      <c r="E17" s="236"/>
      <c r="F17" s="238">
        <f>'3 skirsnis (1)'!$D$10</f>
        <v>0</v>
      </c>
      <c r="G17" s="58"/>
      <c r="H17" s="58" t="str">
        <f>Turinys!A98</f>
        <v>-</v>
      </c>
      <c r="I17" s="58"/>
      <c r="J17" s="58"/>
      <c r="K17" s="58"/>
      <c r="L17" s="58"/>
      <c r="M17" s="58"/>
    </row>
    <row r="18" spans="4:13" hidden="1" x14ac:dyDescent="0.2">
      <c r="D18" s="233"/>
      <c r="E18" s="236"/>
      <c r="F18" s="238">
        <f>'3 skirsnis (1)'!$D$19</f>
        <v>0</v>
      </c>
      <c r="G18" s="58"/>
      <c r="H18" s="58" t="str">
        <f>Turinys!A99</f>
        <v>-</v>
      </c>
      <c r="I18" s="58"/>
      <c r="J18" s="58"/>
      <c r="K18" s="58"/>
      <c r="L18" s="58"/>
      <c r="M18" s="58"/>
    </row>
    <row r="19" spans="4:13" hidden="1" x14ac:dyDescent="0.2">
      <c r="E19" s="58"/>
      <c r="F19" s="58"/>
      <c r="G19" s="58"/>
      <c r="H19" s="58"/>
      <c r="I19" s="58"/>
      <c r="J19" s="58"/>
      <c r="K19" s="58"/>
      <c r="L19" s="58"/>
      <c r="M19" s="58"/>
    </row>
    <row r="20" spans="4:13" hidden="1" x14ac:dyDescent="0.2">
      <c r="D20" s="233"/>
      <c r="E20" s="236"/>
      <c r="F20" s="238">
        <f>'B priedas'!B14</f>
        <v>0</v>
      </c>
      <c r="G20" s="238">
        <f>'B priedas'!C14</f>
        <v>0</v>
      </c>
      <c r="H20" s="238">
        <f>'B priedas'!D14</f>
        <v>0</v>
      </c>
      <c r="I20" s="238">
        <f>'B priedas'!E14</f>
        <v>0</v>
      </c>
      <c r="J20" s="238">
        <f>'B priedas'!F14</f>
        <v>0</v>
      </c>
      <c r="K20" s="238">
        <f>'B priedas'!G14</f>
        <v>0</v>
      </c>
      <c r="L20" s="238">
        <f>'B priedas'!H14</f>
        <v>0</v>
      </c>
      <c r="M20" s="58"/>
    </row>
    <row r="21" spans="4:13" hidden="1" x14ac:dyDescent="0.2">
      <c r="D21" s="233"/>
      <c r="E21" s="236"/>
      <c r="F21" s="238">
        <f>'B priedas'!B15</f>
        <v>0</v>
      </c>
      <c r="G21" s="238">
        <f>'B priedas'!C15</f>
        <v>0</v>
      </c>
      <c r="H21" s="238">
        <f>'B priedas'!D15</f>
        <v>0</v>
      </c>
      <c r="I21" s="238">
        <f>'B priedas'!E15</f>
        <v>0</v>
      </c>
      <c r="J21" s="238">
        <f>'B priedas'!F15</f>
        <v>0</v>
      </c>
      <c r="K21" s="238">
        <f>'B priedas'!G15</f>
        <v>0</v>
      </c>
      <c r="L21" s="238">
        <f>'B priedas'!H15</f>
        <v>0</v>
      </c>
      <c r="M21" s="58"/>
    </row>
    <row r="22" spans="4:13" hidden="1" x14ac:dyDescent="0.2">
      <c r="D22" s="233"/>
      <c r="E22" s="236"/>
      <c r="F22" s="238">
        <f>'3 skirsnis (2)'!B113</f>
        <v>0</v>
      </c>
      <c r="G22" s="238">
        <f>'3 skirsnis (2)'!C113</f>
        <v>0</v>
      </c>
      <c r="H22" s="238">
        <f>'3 skirsnis (2)'!D113</f>
        <v>0</v>
      </c>
      <c r="I22" s="238">
        <f>'3 skirsnis (2)'!E113</f>
        <v>0</v>
      </c>
      <c r="J22" s="238">
        <f>'3 skirsnis (2)'!F113</f>
        <v>0</v>
      </c>
      <c r="K22" s="238">
        <f>'3 skirsnis (2)'!G113</f>
        <v>0</v>
      </c>
      <c r="L22" s="238">
        <f>'3 skirsnis (2)'!H113</f>
        <v>0</v>
      </c>
      <c r="M22" s="58"/>
    </row>
    <row r="23" spans="4:13" hidden="1" x14ac:dyDescent="0.2">
      <c r="D23" s="233"/>
      <c r="E23" s="236"/>
      <c r="F23" s="238">
        <f>'3 skirsnis (2)'!B133</f>
        <v>0</v>
      </c>
      <c r="G23" s="238">
        <f>'3 skirsnis (2)'!C133</f>
        <v>0</v>
      </c>
      <c r="H23" s="238">
        <f>'3 skirsnis (2)'!D133</f>
        <v>0</v>
      </c>
      <c r="I23" s="238">
        <f>'3 skirsnis (2)'!E133</f>
        <v>0</v>
      </c>
      <c r="J23" s="238">
        <f>'3 skirsnis (2)'!F133</f>
        <v>0</v>
      </c>
      <c r="K23" s="238">
        <f>'3 skirsnis (2)'!G133</f>
        <v>0</v>
      </c>
      <c r="L23" s="238">
        <f>'3 skirsnis (2)'!H133</f>
        <v>0</v>
      </c>
      <c r="M23" s="58"/>
    </row>
    <row r="24" spans="4:13" hidden="1" x14ac:dyDescent="0.2">
      <c r="D24" s="233"/>
      <c r="E24" s="236"/>
      <c r="F24" s="238">
        <f>'3 skirsnis (2)'!B114</f>
        <v>0</v>
      </c>
      <c r="G24" s="238">
        <f>'3 skirsnis (2)'!C114</f>
        <v>0</v>
      </c>
      <c r="H24" s="238">
        <f>'3 skirsnis (2)'!D114</f>
        <v>0</v>
      </c>
      <c r="I24" s="238">
        <f>'3 skirsnis (2)'!E114</f>
        <v>0</v>
      </c>
      <c r="J24" s="238">
        <f>'3 skirsnis (2)'!F114</f>
        <v>0</v>
      </c>
      <c r="K24" s="238">
        <f>'3 skirsnis (2)'!G114</f>
        <v>0</v>
      </c>
      <c r="L24" s="238">
        <f>'3 skirsnis (2)'!H114</f>
        <v>0</v>
      </c>
      <c r="M24" s="58"/>
    </row>
    <row r="25" spans="4:13" hidden="1" x14ac:dyDescent="0.2">
      <c r="D25" s="233"/>
      <c r="E25" s="236"/>
      <c r="F25" s="238">
        <f>TECH3!B13</f>
        <v>0</v>
      </c>
      <c r="G25" s="238">
        <f>TECH3!C13</f>
        <v>0</v>
      </c>
      <c r="H25" s="238">
        <f>TECH3!D13</f>
        <v>0</v>
      </c>
      <c r="I25" s="238">
        <f>TECH3!E13</f>
        <v>0</v>
      </c>
      <c r="J25" s="238">
        <f>TECH3!F13</f>
        <v>0</v>
      </c>
      <c r="K25" s="238">
        <f>TECH3!G13</f>
        <v>0</v>
      </c>
      <c r="L25" s="238">
        <f>TECH3!H13</f>
        <v>0</v>
      </c>
      <c r="M25" s="58"/>
    </row>
    <row r="26" spans="4:13" hidden="1" x14ac:dyDescent="0.2">
      <c r="D26" s="233"/>
      <c r="E26" s="236"/>
      <c r="F26" s="58">
        <f>'Paskolos gr'!C9*100</f>
        <v>3</v>
      </c>
      <c r="G26" s="58"/>
      <c r="H26" s="58"/>
      <c r="I26" s="58"/>
      <c r="J26" s="58"/>
      <c r="K26" s="58"/>
      <c r="L26" s="58"/>
      <c r="M26" s="58"/>
    </row>
    <row r="27" spans="4:13" hidden="1" x14ac:dyDescent="0.2">
      <c r="D27" s="233"/>
      <c r="E27" s="236"/>
      <c r="F27" s="238">
        <f>'3 skirsnis (2)'!B112</f>
        <v>0</v>
      </c>
      <c r="G27" s="238">
        <f>'3 skirsnis (2)'!C112</f>
        <v>0</v>
      </c>
      <c r="H27" s="238">
        <f>'3 skirsnis (2)'!D112</f>
        <v>0</v>
      </c>
      <c r="I27" s="238">
        <f>'3 skirsnis (2)'!E112</f>
        <v>0</v>
      </c>
      <c r="J27" s="238">
        <f>'3 skirsnis (2)'!F112</f>
        <v>0</v>
      </c>
      <c r="K27" s="238">
        <f>'3 skirsnis (2)'!G112</f>
        <v>0</v>
      </c>
      <c r="L27" s="238">
        <f>'3 skirsnis (2)'!H112</f>
        <v>0</v>
      </c>
      <c r="M27" s="58"/>
    </row>
    <row r="28" spans="4:13" hidden="1" x14ac:dyDescent="0.2">
      <c r="E28" s="58"/>
      <c r="F28" s="58">
        <f>IF(ISERROR(#REF!),0,#REF!)</f>
        <v>0</v>
      </c>
      <c r="G28" s="58"/>
      <c r="H28" s="58"/>
      <c r="I28" s="58"/>
      <c r="J28" s="58"/>
      <c r="K28" s="58"/>
      <c r="L28" s="58"/>
      <c r="M28" s="58"/>
    </row>
    <row r="29" spans="4:13" hidden="1" x14ac:dyDescent="0.2">
      <c r="D29" s="233"/>
      <c r="E29" s="236"/>
      <c r="F29" s="238">
        <f>'B priedas'!B54</f>
        <v>0</v>
      </c>
      <c r="G29" s="238">
        <f>'B priedas'!C54</f>
        <v>0</v>
      </c>
      <c r="H29" s="238">
        <f>'B priedas'!D54</f>
        <v>0</v>
      </c>
      <c r="I29" s="238">
        <f>'B priedas'!E54</f>
        <v>0</v>
      </c>
      <c r="J29" s="238">
        <f>'B priedas'!F54</f>
        <v>0</v>
      </c>
      <c r="K29" s="238">
        <f>'B priedas'!G54</f>
        <v>0</v>
      </c>
      <c r="L29" s="238">
        <f>'B priedas'!H54</f>
        <v>0</v>
      </c>
      <c r="M29" s="58"/>
    </row>
    <row r="30" spans="4:13" hidden="1" x14ac:dyDescent="0.2">
      <c r="D30" s="233"/>
      <c r="E30" s="236"/>
      <c r="F30" s="238">
        <f>'B priedas'!B74</f>
        <v>0</v>
      </c>
      <c r="G30" s="238">
        <f>'B priedas'!C74</f>
        <v>0</v>
      </c>
      <c r="H30" s="238">
        <f>'B priedas'!D74</f>
        <v>0</v>
      </c>
      <c r="I30" s="238">
        <f>'B priedas'!E74</f>
        <v>0</v>
      </c>
      <c r="J30" s="238">
        <f>'B priedas'!F74</f>
        <v>0</v>
      </c>
      <c r="K30" s="238">
        <f>'B priedas'!G74</f>
        <v>0</v>
      </c>
      <c r="L30" s="238">
        <f>'B priedas'!H74</f>
        <v>0</v>
      </c>
      <c r="M30" s="58"/>
    </row>
    <row r="31" spans="4:13" hidden="1" x14ac:dyDescent="0.2">
      <c r="D31" s="233"/>
      <c r="E31" s="236"/>
      <c r="F31" s="238">
        <f>'B priedas'!B55</f>
        <v>0</v>
      </c>
      <c r="G31" s="238">
        <f>'B priedas'!C55</f>
        <v>0</v>
      </c>
      <c r="H31" s="238">
        <f>'B priedas'!D55</f>
        <v>0</v>
      </c>
      <c r="I31" s="238">
        <f>'B priedas'!E55</f>
        <v>0</v>
      </c>
      <c r="J31" s="238">
        <f>'B priedas'!F55</f>
        <v>0</v>
      </c>
      <c r="K31" s="238">
        <f>'B priedas'!G55</f>
        <v>0</v>
      </c>
      <c r="L31" s="238">
        <f>'B priedas'!H55</f>
        <v>0</v>
      </c>
      <c r="M31" s="58"/>
    </row>
    <row r="32" spans="4:13" hidden="1" x14ac:dyDescent="0.2">
      <c r="D32" s="233"/>
      <c r="E32" s="236"/>
      <c r="F32" s="238">
        <f>'B priedas'!B64</f>
        <v>0</v>
      </c>
      <c r="G32" s="238">
        <f>'B priedas'!C64</f>
        <v>0</v>
      </c>
      <c r="H32" s="238">
        <f>'B priedas'!D64</f>
        <v>0</v>
      </c>
      <c r="I32" s="238">
        <f>'B priedas'!E64</f>
        <v>0</v>
      </c>
      <c r="J32" s="238">
        <f>'B priedas'!F64</f>
        <v>0</v>
      </c>
      <c r="K32" s="238">
        <f>'B priedas'!G64</f>
        <v>0</v>
      </c>
      <c r="L32" s="238">
        <f>'B priedas'!H64</f>
        <v>0</v>
      </c>
      <c r="M32" s="58"/>
    </row>
    <row r="33" spans="4:13" hidden="1" x14ac:dyDescent="0.2">
      <c r="D33" s="233"/>
      <c r="E33" s="236"/>
      <c r="F33" s="238">
        <f>'B priedas'!B63</f>
        <v>0</v>
      </c>
      <c r="G33" s="238">
        <f>'B priedas'!C63</f>
        <v>0</v>
      </c>
      <c r="H33" s="238">
        <f>'B priedas'!D63</f>
        <v>0</v>
      </c>
      <c r="I33" s="238">
        <f>'B priedas'!E63</f>
        <v>0</v>
      </c>
      <c r="J33" s="238">
        <f>'B priedas'!F63</f>
        <v>0</v>
      </c>
      <c r="K33" s="238">
        <f>'B priedas'!G63</f>
        <v>0</v>
      </c>
      <c r="L33" s="238">
        <f>'B priedas'!H63</f>
        <v>0</v>
      </c>
      <c r="M33" s="58"/>
    </row>
    <row r="34" spans="4:13" hidden="1" x14ac:dyDescent="0.2">
      <c r="D34" s="233"/>
      <c r="E34" s="236"/>
      <c r="F34" s="238">
        <f>'B priedas'!B58</f>
        <v>0</v>
      </c>
      <c r="G34" s="238">
        <f>'B priedas'!C58</f>
        <v>0</v>
      </c>
      <c r="H34" s="238">
        <f>'B priedas'!D58</f>
        <v>0</v>
      </c>
      <c r="I34" s="238">
        <f>'B priedas'!E58</f>
        <v>0</v>
      </c>
      <c r="J34" s="238">
        <f>'B priedas'!F58</f>
        <v>0</v>
      </c>
      <c r="K34" s="238">
        <f>'B priedas'!G58</f>
        <v>0</v>
      </c>
      <c r="L34" s="238">
        <f>'B priedas'!H58</f>
        <v>0</v>
      </c>
      <c r="M34" s="58"/>
    </row>
    <row r="35" spans="4:13" hidden="1" x14ac:dyDescent="0.2">
      <c r="D35" s="233"/>
      <c r="E35" s="236"/>
      <c r="F35" s="238">
        <f>'B priedas'!B77</f>
        <v>0</v>
      </c>
      <c r="G35" s="238">
        <f>'B priedas'!C77</f>
        <v>0</v>
      </c>
      <c r="H35" s="238">
        <f>'B priedas'!D77</f>
        <v>0</v>
      </c>
      <c r="I35" s="238">
        <f>'B priedas'!E77</f>
        <v>0</v>
      </c>
      <c r="J35" s="238">
        <f>'B priedas'!F77</f>
        <v>0</v>
      </c>
      <c r="K35" s="238">
        <f>'B priedas'!G77</f>
        <v>0</v>
      </c>
      <c r="L35" s="238">
        <f>'B priedas'!H77</f>
        <v>0</v>
      </c>
      <c r="M35" s="58"/>
    </row>
    <row r="36" spans="4:13" hidden="1" x14ac:dyDescent="0.2">
      <c r="E36" s="58"/>
      <c r="F36" s="58"/>
      <c r="G36" s="58"/>
      <c r="H36" s="58"/>
      <c r="I36" s="58"/>
      <c r="J36" s="58"/>
      <c r="K36" s="58"/>
      <c r="L36" s="58"/>
      <c r="M36" s="58"/>
    </row>
    <row r="37" spans="4:13" hidden="1" x14ac:dyDescent="0.2">
      <c r="D37" s="233"/>
      <c r="E37" s="58"/>
      <c r="F37" s="238">
        <f>'Paraiska F'!$J$131</f>
        <v>0</v>
      </c>
      <c r="G37" s="58">
        <f>IF(Turinys!F32=Turinys!N32,"Fizinis",0)</f>
        <v>0</v>
      </c>
      <c r="H37" s="58"/>
      <c r="I37" s="58"/>
      <c r="J37" s="58"/>
      <c r="K37" s="58"/>
      <c r="L37" s="58"/>
      <c r="M37" s="58"/>
    </row>
    <row r="38" spans="4:13" hidden="1" x14ac:dyDescent="0.2">
      <c r="D38" s="233"/>
      <c r="E38" s="58"/>
      <c r="F38" s="238">
        <f>'Paraiska F'!$Y$127</f>
        <v>0</v>
      </c>
      <c r="G38" s="58"/>
      <c r="H38" s="58"/>
      <c r="I38" s="58"/>
      <c r="J38" s="58"/>
      <c r="K38" s="58"/>
      <c r="L38" s="58"/>
      <c r="M38" s="58"/>
    </row>
    <row r="39" spans="4:13" hidden="1" x14ac:dyDescent="0.2">
      <c r="E39" s="58"/>
      <c r="F39" s="58"/>
      <c r="G39" s="58"/>
      <c r="H39" s="58"/>
      <c r="I39" s="58"/>
      <c r="J39" s="58"/>
      <c r="K39" s="58"/>
      <c r="L39" s="58"/>
      <c r="M39" s="58"/>
    </row>
    <row r="40" spans="4:13" hidden="1" x14ac:dyDescent="0.2">
      <c r="D40" s="233"/>
      <c r="E40" s="58"/>
      <c r="F40" s="238">
        <f>'3 skirsnis (2)'!B108+'3 skirsnis (2)'!B113+'3 skirsnis (2)'!B128-'3 skirsnis (2)'!B114</f>
        <v>0</v>
      </c>
      <c r="G40" s="238">
        <f>'3 skirsnis (2)'!C108+'3 skirsnis (2)'!C113+'3 skirsnis (2)'!C128-'3 skirsnis (2)'!C114</f>
        <v>0</v>
      </c>
      <c r="H40" s="238">
        <f>'3 skirsnis (2)'!D108+'3 skirsnis (2)'!D113+'3 skirsnis (2)'!D128-'3 skirsnis (2)'!D114</f>
        <v>0</v>
      </c>
      <c r="I40" s="238">
        <f>'3 skirsnis (2)'!E108+'3 skirsnis (2)'!E113+'3 skirsnis (2)'!E128-'3 skirsnis (2)'!E114</f>
        <v>0</v>
      </c>
      <c r="J40" s="238">
        <f>'3 skirsnis (2)'!F108+'3 skirsnis (2)'!F113+'3 skirsnis (2)'!F128-'3 skirsnis (2)'!F114</f>
        <v>0</v>
      </c>
      <c r="K40" s="238">
        <f>'3 skirsnis (2)'!G108+'3 skirsnis (2)'!G113+'3 skirsnis (2)'!G128-'3 skirsnis (2)'!G114</f>
        <v>0</v>
      </c>
      <c r="L40" s="238">
        <f>'3 skirsnis (2)'!H108+'3 skirsnis (2)'!H113+'3 skirsnis (2)'!H128-'3 skirsnis (2)'!H114</f>
        <v>0</v>
      </c>
      <c r="M40" s="58"/>
    </row>
    <row r="41" spans="4:13" x14ac:dyDescent="0.2">
      <c r="E41" s="234" t="s">
        <v>46</v>
      </c>
      <c r="F41" s="58"/>
      <c r="G41" s="58"/>
      <c r="H41" s="58"/>
      <c r="I41" s="58"/>
      <c r="J41" s="58"/>
      <c r="K41" s="58"/>
      <c r="L41" s="58"/>
      <c r="M41" s="235" t="s">
        <v>47</v>
      </c>
    </row>
  </sheetData>
  <sheetProtection password="CB13" sheet="1" objects="1" scenarios="1" selectLockedCells="1"/>
  <phoneticPr fontId="2" type="noConversion"/>
  <pageMargins left="0.75" right="0.75" top="1" bottom="1" header="0.5" footer="0.5"/>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F22"/>
  <sheetViews>
    <sheetView showGridLines="0" showRowColHeaders="0" showOutlineSymbols="0" workbookViewId="0">
      <selection activeCell="H9" sqref="H9"/>
    </sheetView>
  </sheetViews>
  <sheetFormatPr defaultRowHeight="12.75" x14ac:dyDescent="0.2"/>
  <cols>
    <col min="1" max="1" width="12.33203125" customWidth="1"/>
    <col min="2" max="2" width="17" customWidth="1"/>
    <col min="3" max="3" width="16.83203125" customWidth="1"/>
    <col min="5" max="5" width="14.5" customWidth="1"/>
  </cols>
  <sheetData>
    <row r="1" spans="1:6" x14ac:dyDescent="0.2">
      <c r="A1" s="27" t="s">
        <v>426</v>
      </c>
    </row>
    <row r="3" spans="1:6" x14ac:dyDescent="0.2">
      <c r="B3" s="31">
        <v>10000</v>
      </c>
      <c r="C3" s="31">
        <v>1000</v>
      </c>
      <c r="D3" s="31">
        <v>100</v>
      </c>
      <c r="E3" s="31">
        <v>10</v>
      </c>
      <c r="F3" s="31">
        <v>1</v>
      </c>
    </row>
    <row r="4" spans="1:6" x14ac:dyDescent="0.2">
      <c r="A4" s="34">
        <f>'1 skirsnis'!E150</f>
        <v>0</v>
      </c>
      <c r="B4">
        <f>ROUNDDOWN($A$4/10000,0)</f>
        <v>0</v>
      </c>
      <c r="C4">
        <f>ROUNDDOWN($A$4/1000,0)-B4*10</f>
        <v>0</v>
      </c>
      <c r="D4">
        <f>ROUNDDOWN($A$4/100,0)-B4*100-C4*10</f>
        <v>0</v>
      </c>
      <c r="E4">
        <f>ROUNDDOWN($A$4/10,0)-B4*1000-C4*100-D4*10</f>
        <v>0</v>
      </c>
      <c r="F4">
        <f>A4-B4*10000-C4*1000-D4*100-E4*10</f>
        <v>0</v>
      </c>
    </row>
    <row r="5" spans="1:6" x14ac:dyDescent="0.2">
      <c r="B5" s="32" t="str">
        <f>IF(B4=0,"",IF(B4=1,VLOOKUP(C4,A13:D22,4,0),CONCATENATE(VLOOKUP(B4,A13:B22,2,0),B12)))</f>
        <v/>
      </c>
      <c r="C5" s="32" t="str">
        <f>IF(B4=1,"",VLOOKUP(C4,A13:C22,3,0))</f>
        <v xml:space="preserve"> </v>
      </c>
      <c r="D5" s="32" t="str">
        <f>VLOOKUP(D4,A13:C22,3,0)</f>
        <v xml:space="preserve"> </v>
      </c>
      <c r="E5" s="32" t="str">
        <f>IF(E4=0,"",IF(E4=1,VLOOKUP(F4,A13:D22,4,0),CONCATENATE(VLOOKUP(E4,A13:B22,2,0),B12)))</f>
        <v/>
      </c>
      <c r="F5" s="32" t="str">
        <f>IF(E4=1,"",VLOOKUP(F4,A13:C22,3,0))</f>
        <v xml:space="preserve"> </v>
      </c>
    </row>
    <row r="6" spans="1:6" x14ac:dyDescent="0.2">
      <c r="B6" s="32"/>
      <c r="C6" s="32" t="str">
        <f>IF(C4=0,B10,C10)</f>
        <v/>
      </c>
      <c r="D6" s="32" t="str">
        <f>IF(D4=1,D12,IF(D4=0,"",D11))</f>
        <v/>
      </c>
      <c r="E6" s="32"/>
      <c r="F6" s="32"/>
    </row>
    <row r="8" spans="1:6" x14ac:dyDescent="0.2">
      <c r="A8" t="str">
        <f>CONCATENATE(B5, " ",C5," ",C6," ",D5," ",D6," ",E5," ",F5," ",E11)</f>
        <v xml:space="preserve">          EUR</v>
      </c>
    </row>
    <row r="9" spans="1:6" x14ac:dyDescent="0.2">
      <c r="A9" s="33" t="str">
        <f>IF(ISERROR(A8),"",A8)</f>
        <v xml:space="preserve">          EUR</v>
      </c>
    </row>
    <row r="10" spans="1:6" x14ac:dyDescent="0.2">
      <c r="B10" s="32" t="str">
        <f>IF(B4=0,"",B11)</f>
        <v/>
      </c>
      <c r="C10" t="str">
        <f>IF(B4=1,B11,IF(C4=1,C12,C11))</f>
        <v>tūkstančiai</v>
      </c>
    </row>
    <row r="11" spans="1:6" x14ac:dyDescent="0.2">
      <c r="B11" t="s">
        <v>436</v>
      </c>
      <c r="C11" t="s">
        <v>437</v>
      </c>
      <c r="D11" t="s">
        <v>459</v>
      </c>
      <c r="E11" t="s">
        <v>522</v>
      </c>
    </row>
    <row r="12" spans="1:6" x14ac:dyDescent="0.2">
      <c r="B12" t="s">
        <v>427</v>
      </c>
      <c r="C12" t="s">
        <v>462</v>
      </c>
      <c r="D12" t="s">
        <v>460</v>
      </c>
    </row>
    <row r="13" spans="1:6" x14ac:dyDescent="0.2">
      <c r="A13">
        <v>0</v>
      </c>
      <c r="B13" t="s">
        <v>461</v>
      </c>
      <c r="C13" t="s">
        <v>461</v>
      </c>
      <c r="D13" t="s">
        <v>427</v>
      </c>
    </row>
    <row r="14" spans="1:6" x14ac:dyDescent="0.2">
      <c r="A14">
        <v>1</v>
      </c>
      <c r="C14" t="s">
        <v>438</v>
      </c>
      <c r="D14" t="s">
        <v>463</v>
      </c>
    </row>
    <row r="15" spans="1:6" x14ac:dyDescent="0.2">
      <c r="A15">
        <v>2</v>
      </c>
      <c r="B15" t="s">
        <v>428</v>
      </c>
      <c r="C15" t="s">
        <v>439</v>
      </c>
      <c r="D15" t="s">
        <v>465</v>
      </c>
    </row>
    <row r="16" spans="1:6" x14ac:dyDescent="0.2">
      <c r="A16">
        <v>3</v>
      </c>
      <c r="B16" t="s">
        <v>429</v>
      </c>
      <c r="C16" t="s">
        <v>440</v>
      </c>
      <c r="D16" t="s">
        <v>464</v>
      </c>
    </row>
    <row r="17" spans="1:4" x14ac:dyDescent="0.2">
      <c r="A17">
        <v>4</v>
      </c>
      <c r="B17" t="s">
        <v>430</v>
      </c>
      <c r="C17" t="s">
        <v>453</v>
      </c>
      <c r="D17" t="s">
        <v>466</v>
      </c>
    </row>
    <row r="18" spans="1:4" x14ac:dyDescent="0.2">
      <c r="A18">
        <v>5</v>
      </c>
      <c r="B18" t="s">
        <v>431</v>
      </c>
      <c r="C18" t="s">
        <v>454</v>
      </c>
      <c r="D18" t="s">
        <v>467</v>
      </c>
    </row>
    <row r="19" spans="1:4" x14ac:dyDescent="0.2">
      <c r="A19">
        <v>6</v>
      </c>
      <c r="B19" t="s">
        <v>432</v>
      </c>
      <c r="C19" t="s">
        <v>455</v>
      </c>
      <c r="D19" t="s">
        <v>468</v>
      </c>
    </row>
    <row r="20" spans="1:4" x14ac:dyDescent="0.2">
      <c r="A20">
        <v>7</v>
      </c>
      <c r="B20" t="s">
        <v>433</v>
      </c>
      <c r="C20" t="s">
        <v>456</v>
      </c>
      <c r="D20" t="s">
        <v>469</v>
      </c>
    </row>
    <row r="21" spans="1:4" x14ac:dyDescent="0.2">
      <c r="A21">
        <v>8</v>
      </c>
      <c r="B21" t="s">
        <v>434</v>
      </c>
      <c r="C21" t="s">
        <v>457</v>
      </c>
      <c r="D21" t="s">
        <v>470</v>
      </c>
    </row>
    <row r="22" spans="1:4" x14ac:dyDescent="0.2">
      <c r="A22">
        <v>9</v>
      </c>
      <c r="B22" t="s">
        <v>435</v>
      </c>
      <c r="C22" t="s">
        <v>458</v>
      </c>
      <c r="D22" t="s">
        <v>471</v>
      </c>
    </row>
  </sheetData>
  <sheetProtection password="CB13" sheet="1" objects="1" scenarios="1" selectLockedCells="1" selectUnlockedCells="1"/>
  <phoneticPr fontId="2"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3:M60"/>
  <sheetViews>
    <sheetView showGridLines="0" showRowColHeaders="0" showOutlineSymbols="0" workbookViewId="0">
      <selection activeCell="K41" sqref="K41"/>
    </sheetView>
  </sheetViews>
  <sheetFormatPr defaultRowHeight="12.75" x14ac:dyDescent="0.2"/>
  <cols>
    <col min="1" max="1" width="41" customWidth="1"/>
  </cols>
  <sheetData>
    <row r="3" spans="1:13" x14ac:dyDescent="0.2">
      <c r="A3" s="9" t="s">
        <v>389</v>
      </c>
    </row>
    <row r="4" spans="1:13" x14ac:dyDescent="0.2">
      <c r="A4" t="s">
        <v>413</v>
      </c>
    </row>
    <row r="7" spans="1:13" x14ac:dyDescent="0.2">
      <c r="A7" s="13"/>
      <c r="B7" s="13"/>
      <c r="C7" s="14" t="s">
        <v>414</v>
      </c>
      <c r="D7" s="13">
        <f>'3 skirsnis (1)'!D19</f>
        <v>0</v>
      </c>
      <c r="E7" s="13"/>
      <c r="F7" s="13"/>
      <c r="G7" s="13"/>
      <c r="H7" s="13"/>
    </row>
    <row r="8" spans="1:13" x14ac:dyDescent="0.2">
      <c r="A8" s="13"/>
      <c r="B8" s="13"/>
      <c r="C8" s="13"/>
      <c r="D8" s="13"/>
      <c r="E8" s="13"/>
      <c r="F8" s="13"/>
      <c r="G8" s="13"/>
      <c r="H8" s="13"/>
    </row>
    <row r="9" spans="1:13" ht="13.5" thickBot="1" x14ac:dyDescent="0.25">
      <c r="A9" s="17" t="s">
        <v>288</v>
      </c>
      <c r="B9" s="18">
        <f>'3 skirsnis (2)'!B129</f>
        <v>0</v>
      </c>
      <c r="C9" s="18">
        <f>'3 skirsnis (2)'!C129</f>
        <v>0</v>
      </c>
      <c r="D9" s="18">
        <f>'3 skirsnis (2)'!D129</f>
        <v>0</v>
      </c>
      <c r="E9" s="18">
        <f>'3 skirsnis (2)'!E129</f>
        <v>0</v>
      </c>
      <c r="F9" s="18">
        <f>'3 skirsnis (2)'!F129</f>
        <v>0</v>
      </c>
      <c r="G9" s="18">
        <f>'3 skirsnis (2)'!G129</f>
        <v>0</v>
      </c>
      <c r="H9" s="18">
        <f>'3 skirsnis (2)'!H129</f>
        <v>0</v>
      </c>
      <c r="I9" t="s">
        <v>45</v>
      </c>
    </row>
    <row r="10" spans="1:13" x14ac:dyDescent="0.2">
      <c r="A10" s="21" t="s">
        <v>291</v>
      </c>
      <c r="B10" s="22">
        <f>'3 skirsnis (2)'!B132</f>
        <v>0</v>
      </c>
      <c r="C10" s="22">
        <f>'3 skirsnis (2)'!C132</f>
        <v>0</v>
      </c>
      <c r="D10" s="22">
        <f>'3 skirsnis (2)'!D132</f>
        <v>0</v>
      </c>
      <c r="E10" s="22">
        <f>'3 skirsnis (2)'!E132</f>
        <v>0</v>
      </c>
      <c r="F10" s="22">
        <f>'3 skirsnis (2)'!F132</f>
        <v>0</v>
      </c>
      <c r="G10" s="22">
        <f>'3 skirsnis (2)'!G132</f>
        <v>0</v>
      </c>
      <c r="H10" s="23">
        <f>'3 skirsnis (2)'!H132</f>
        <v>0</v>
      </c>
    </row>
    <row r="11" spans="1:13" ht="13.5" thickBot="1" x14ac:dyDescent="0.25">
      <c r="A11" s="24" t="s">
        <v>31</v>
      </c>
      <c r="B11" s="25">
        <f>B10-$D$7</f>
        <v>0</v>
      </c>
      <c r="C11" s="25">
        <f t="shared" ref="C11:H11" si="0">C10-$D$7</f>
        <v>0</v>
      </c>
      <c r="D11" s="25">
        <f t="shared" si="0"/>
        <v>0</v>
      </c>
      <c r="E11" s="25">
        <f t="shared" si="0"/>
        <v>0</v>
      </c>
      <c r="F11" s="25">
        <f t="shared" si="0"/>
        <v>0</v>
      </c>
      <c r="G11" s="25">
        <f t="shared" si="0"/>
        <v>0</v>
      </c>
      <c r="H11" s="26">
        <f t="shared" si="0"/>
        <v>0</v>
      </c>
    </row>
    <row r="12" spans="1:13" x14ac:dyDescent="0.2">
      <c r="A12" s="19" t="s">
        <v>32</v>
      </c>
      <c r="B12" s="20">
        <f>IF(B11&lt;0,B11*-1,0)</f>
        <v>0</v>
      </c>
      <c r="C12" s="20">
        <f>MIN(IF(C11*(-1)-SUM($B$12:B12)&gt;0,C11*(-1)-SUM($B$12:B12)+C9*0.05,0),$D$7-SUM($B$12:B12))</f>
        <v>0</v>
      </c>
      <c r="D12" s="20">
        <f>MIN(IF(D11*(-1)-SUM($B$12:C12)&gt;0,D11*(-1)-SUM($B$12:C12)+D9*0.05,0),$D$7-SUM($B$12:C12))</f>
        <v>0</v>
      </c>
      <c r="E12" s="20">
        <f>MIN(IF(E11*(-1)-SUM($B$12:D12)&gt;0,E11*(-1)-SUM($B$12:D12)+E9*0.05,0),$D$7-SUM($B$12:D12))</f>
        <v>0</v>
      </c>
      <c r="F12" s="20">
        <f>MIN(IF(F11*(-1)-SUM($B$12:E12)&gt;0,F11*(-1)-SUM($B$12:E12)+F9*0.05,0),$D$7-SUM($B$12:E12))</f>
        <v>0</v>
      </c>
      <c r="G12" s="20">
        <f>MIN(IF(G11*(-1)-SUM($B$12:F12)&gt;0,G11*(-1)-SUM($B$12:F12)+G9*0.05,0),$D$7-SUM($B$12:F12))</f>
        <v>0</v>
      </c>
      <c r="H12" s="20">
        <f>MIN(IF(H11*(-1)-SUM($B$12:G12)&gt;0,H11*(-1)-SUM($B$12:G12)+H9*0.05,0),$D$7-SUM($B$12:G12))</f>
        <v>0</v>
      </c>
      <c r="I12" t="s">
        <v>43</v>
      </c>
    </row>
    <row r="13" spans="1:13" x14ac:dyDescent="0.2">
      <c r="A13" s="15" t="s">
        <v>42</v>
      </c>
      <c r="B13" s="16">
        <f>IF(ISERROR(IF($D$7=0,0,$D$7/SUM($B$12:$H$12)*B12)),0,IF($D$7=0,0,$D$7/SUM($B$12:$H$12)*B12))</f>
        <v>0</v>
      </c>
      <c r="C13" s="16">
        <f t="shared" ref="C13:H13" si="1">IF(ISERROR(IF($D$7=0,0,$D$7/SUM($B$12:$H$12)*C12)),0,IF($D$7=0,0,$D$7/SUM($B$12:$H$12)*C12))</f>
        <v>0</v>
      </c>
      <c r="D13" s="16">
        <f t="shared" si="1"/>
        <v>0</v>
      </c>
      <c r="E13" s="16">
        <f t="shared" si="1"/>
        <v>0</v>
      </c>
      <c r="F13" s="16">
        <f t="shared" si="1"/>
        <v>0</v>
      </c>
      <c r="G13" s="16">
        <f t="shared" si="1"/>
        <v>0</v>
      </c>
      <c r="H13" s="16">
        <f t="shared" si="1"/>
        <v>0</v>
      </c>
      <c r="I13" t="s">
        <v>44</v>
      </c>
    </row>
    <row r="16" spans="1:13" x14ac:dyDescent="0.2">
      <c r="A16" s="32" t="s">
        <v>422</v>
      </c>
      <c r="B16" s="193" t="str">
        <f>'3 skirsnis (2)'!C47</f>
        <v/>
      </c>
      <c r="C16" s="193" t="str">
        <f>B16</f>
        <v/>
      </c>
      <c r="D16" s="193" t="str">
        <f t="shared" ref="D16:M16" si="2">C16</f>
        <v/>
      </c>
      <c r="E16" s="193" t="str">
        <f t="shared" si="2"/>
        <v/>
      </c>
      <c r="F16" s="193" t="str">
        <f t="shared" si="2"/>
        <v/>
      </c>
      <c r="G16" s="193" t="str">
        <f t="shared" si="2"/>
        <v/>
      </c>
      <c r="H16" s="193" t="str">
        <f t="shared" si="2"/>
        <v/>
      </c>
      <c r="I16" s="193" t="str">
        <f t="shared" si="2"/>
        <v/>
      </c>
      <c r="J16" s="193" t="str">
        <f t="shared" si="2"/>
        <v/>
      </c>
      <c r="K16" s="193" t="str">
        <f t="shared" si="2"/>
        <v/>
      </c>
      <c r="L16" s="193" t="str">
        <f t="shared" si="2"/>
        <v/>
      </c>
      <c r="M16" s="178" t="str">
        <f t="shared" si="2"/>
        <v/>
      </c>
    </row>
    <row r="22" spans="1:1" x14ac:dyDescent="0.2">
      <c r="A22" s="57" t="s">
        <v>354</v>
      </c>
    </row>
    <row r="24" spans="1:1" x14ac:dyDescent="0.2">
      <c r="A24" s="1" t="s">
        <v>15</v>
      </c>
    </row>
    <row r="25" spans="1:1" x14ac:dyDescent="0.2">
      <c r="A25" s="1" t="s">
        <v>333</v>
      </c>
    </row>
    <row r="26" spans="1:1" x14ac:dyDescent="0.2">
      <c r="A26" s="1" t="s">
        <v>302</v>
      </c>
    </row>
    <row r="27" spans="1:1" x14ac:dyDescent="0.2">
      <c r="A27" s="170" t="s">
        <v>353</v>
      </c>
    </row>
    <row r="28" spans="1:1" x14ac:dyDescent="0.2">
      <c r="A28" s="1" t="s">
        <v>336</v>
      </c>
    </row>
    <row r="29" spans="1:1" x14ac:dyDescent="0.2">
      <c r="A29" s="1" t="s">
        <v>542</v>
      </c>
    </row>
    <row r="30" spans="1:1" x14ac:dyDescent="0.2">
      <c r="A30" s="1" t="s">
        <v>334</v>
      </c>
    </row>
    <row r="31" spans="1:1" x14ac:dyDescent="0.2">
      <c r="A31" s="1" t="s">
        <v>335</v>
      </c>
    </row>
    <row r="32" spans="1:1" x14ac:dyDescent="0.2">
      <c r="A32" s="1" t="s">
        <v>337</v>
      </c>
    </row>
    <row r="33" spans="1:1" x14ac:dyDescent="0.2">
      <c r="A33" s="1" t="s">
        <v>338</v>
      </c>
    </row>
    <row r="34" spans="1:1" x14ac:dyDescent="0.2">
      <c r="A34" s="1" t="s">
        <v>48</v>
      </c>
    </row>
    <row r="35" spans="1:1" x14ac:dyDescent="0.2">
      <c r="A35" s="1" t="s">
        <v>339</v>
      </c>
    </row>
    <row r="36" spans="1:1" x14ac:dyDescent="0.2">
      <c r="A36" s="1" t="s">
        <v>340</v>
      </c>
    </row>
    <row r="37" spans="1:1" x14ac:dyDescent="0.2">
      <c r="A37" s="1" t="s">
        <v>341</v>
      </c>
    </row>
    <row r="38" spans="1:1" x14ac:dyDescent="0.2">
      <c r="A38" s="1" t="s">
        <v>117</v>
      </c>
    </row>
    <row r="39" spans="1:1" x14ac:dyDescent="0.2">
      <c r="A39" s="1" t="s">
        <v>342</v>
      </c>
    </row>
    <row r="49" spans="1:6" x14ac:dyDescent="0.2">
      <c r="A49" s="57" t="s">
        <v>78</v>
      </c>
    </row>
    <row r="51" spans="1:6" x14ac:dyDescent="0.2">
      <c r="A51" s="59" t="s">
        <v>79</v>
      </c>
      <c r="B51" s="60" t="s">
        <v>80</v>
      </c>
      <c r="C51" s="60" t="s">
        <v>81</v>
      </c>
      <c r="D51" s="60" t="s">
        <v>82</v>
      </c>
      <c r="E51" s="60" t="s">
        <v>83</v>
      </c>
      <c r="F51" s="61" t="s">
        <v>84</v>
      </c>
    </row>
    <row r="52" spans="1:6" x14ac:dyDescent="0.2">
      <c r="A52" s="62">
        <f>'2 skirsnis'!A37</f>
        <v>0</v>
      </c>
      <c r="B52" s="63">
        <f>'2 skirsnis'!B47</f>
        <v>0</v>
      </c>
      <c r="C52" s="63">
        <f>'2 skirsnis'!B53+'2 skirsnis'!B57</f>
        <v>0</v>
      </c>
      <c r="D52" s="63">
        <f>'2 skirsnis'!B60</f>
        <v>0</v>
      </c>
      <c r="E52" s="64">
        <f>'3 skirsnis (2)'!G36</f>
        <v>0</v>
      </c>
      <c r="F52" s="65" t="str">
        <f>'3 skirsnis (2)'!C36</f>
        <v/>
      </c>
    </row>
    <row r="53" spans="1:6" x14ac:dyDescent="0.2">
      <c r="A53" s="62">
        <f>'2 skirsnis'!A38</f>
        <v>0</v>
      </c>
      <c r="B53" s="63">
        <f>'2 skirsnis'!C47</f>
        <v>0</v>
      </c>
      <c r="C53" s="63">
        <f>'2 skirsnis'!C53+'2 skirsnis'!C57</f>
        <v>0</v>
      </c>
      <c r="D53" s="63">
        <f>'2 skirsnis'!C60</f>
        <v>0</v>
      </c>
      <c r="E53" s="64">
        <f>'3 skirsnis (2)'!G37</f>
        <v>0</v>
      </c>
      <c r="F53" s="65" t="str">
        <f>'3 skirsnis (2)'!C37</f>
        <v/>
      </c>
    </row>
    <row r="54" spans="1:6" x14ac:dyDescent="0.2">
      <c r="A54" s="62">
        <f>'2 skirsnis'!A39</f>
        <v>0</v>
      </c>
      <c r="B54" s="63">
        <f>'2 skirsnis'!D47</f>
        <v>0</v>
      </c>
      <c r="C54" s="63">
        <f>'2 skirsnis'!D53+'2 skirsnis'!D57</f>
        <v>0</v>
      </c>
      <c r="D54" s="63">
        <f>'2 skirsnis'!D60</f>
        <v>0</v>
      </c>
      <c r="E54" s="64">
        <f>'3 skirsnis (2)'!G38</f>
        <v>0</v>
      </c>
      <c r="F54" s="65" t="str">
        <f>'3 skirsnis (2)'!C38</f>
        <v/>
      </c>
    </row>
    <row r="55" spans="1:6" x14ac:dyDescent="0.2">
      <c r="A55" s="62">
        <f>'2 skirsnis'!A40</f>
        <v>0</v>
      </c>
      <c r="B55" s="63">
        <f>'2 skirsnis'!E47</f>
        <v>0</v>
      </c>
      <c r="C55" s="63">
        <f>'2 skirsnis'!E53+'2 skirsnis'!E57</f>
        <v>0</v>
      </c>
      <c r="D55" s="63">
        <f>'2 skirsnis'!E60</f>
        <v>0</v>
      </c>
      <c r="E55" s="64">
        <f>'3 skirsnis (2)'!G39</f>
        <v>0</v>
      </c>
      <c r="F55" s="65" t="str">
        <f>'3 skirsnis (2)'!C39</f>
        <v/>
      </c>
    </row>
    <row r="56" spans="1:6" x14ac:dyDescent="0.2">
      <c r="A56" s="62">
        <f>'2 skirsnis'!A41</f>
        <v>0</v>
      </c>
      <c r="B56" s="63">
        <f>'2 skirsnis'!F47</f>
        <v>0</v>
      </c>
      <c r="C56" s="63">
        <f>'2 skirsnis'!F53+'2 skirsnis'!F57</f>
        <v>0</v>
      </c>
      <c r="D56" s="63">
        <f>'2 skirsnis'!F60</f>
        <v>0</v>
      </c>
      <c r="E56" s="64">
        <f>'3 skirsnis (2)'!G40</f>
        <v>0</v>
      </c>
      <c r="F56" s="65" t="str">
        <f>'3 skirsnis (2)'!C40</f>
        <v/>
      </c>
    </row>
    <row r="57" spans="1:6" x14ac:dyDescent="0.2">
      <c r="A57" s="62">
        <f>'2 skirsnis'!A42</f>
        <v>0</v>
      </c>
      <c r="B57" s="63">
        <f>'2 skirsnis'!G47</f>
        <v>0</v>
      </c>
      <c r="C57" s="63">
        <f>'2 skirsnis'!G53+'2 skirsnis'!G57</f>
        <v>0</v>
      </c>
      <c r="D57" s="63">
        <f>'2 skirsnis'!G60</f>
        <v>0</v>
      </c>
      <c r="E57" s="64">
        <f>'3 skirsnis (2)'!G41</f>
        <v>0</v>
      </c>
      <c r="F57" s="65" t="str">
        <f>'3 skirsnis (2)'!C41</f>
        <v/>
      </c>
    </row>
    <row r="58" spans="1:6" x14ac:dyDescent="0.2">
      <c r="A58" s="62">
        <f>'2 skirsnis'!A43</f>
        <v>0</v>
      </c>
      <c r="B58" s="63">
        <f>'2 skirsnis'!H47</f>
        <v>0</v>
      </c>
      <c r="C58" s="63">
        <f>'2 skirsnis'!H53+'2 skirsnis'!H57</f>
        <v>0</v>
      </c>
      <c r="D58" s="63">
        <f>'2 skirsnis'!H60</f>
        <v>0</v>
      </c>
      <c r="E58" s="64">
        <f>'3 skirsnis (2)'!G42</f>
        <v>0</v>
      </c>
      <c r="F58" s="65" t="str">
        <f>'3 skirsnis (2)'!C42</f>
        <v/>
      </c>
    </row>
    <row r="59" spans="1:6" x14ac:dyDescent="0.2">
      <c r="A59" s="62"/>
      <c r="B59" s="66">
        <f>SUMPRODUCT(B52:B58,$E$52:$E$58)</f>
        <v>0</v>
      </c>
      <c r="C59" s="66">
        <f>SUMPRODUCT(C52:C58,$E$52:$E$58)</f>
        <v>0</v>
      </c>
      <c r="D59" s="66">
        <f>SUMPRODUCT(D52:D58,$E$52:$E$58)</f>
        <v>0</v>
      </c>
      <c r="E59" s="63"/>
      <c r="F59" s="67">
        <f>SUMPRODUCT(F52:F58,$E$52:$E$58)</f>
        <v>0</v>
      </c>
    </row>
    <row r="60" spans="1:6" x14ac:dyDescent="0.2">
      <c r="A60" s="68" t="s">
        <v>85</v>
      </c>
      <c r="B60" s="69" t="str">
        <f>IF(ISERROR(B59/$F$59),"",B59/$F$59)</f>
        <v/>
      </c>
      <c r="C60" s="69" t="str">
        <f>IF(ISERROR(C59/$F$59),"",C59/$F$59)</f>
        <v/>
      </c>
      <c r="D60" s="69" t="str">
        <f>IF(ISERROR(D59/$F$59),"",D59/$F$59)</f>
        <v/>
      </c>
      <c r="E60" s="70"/>
      <c r="F60" s="71"/>
    </row>
  </sheetData>
  <sheetProtection password="CB13" sheet="1" objects="1" scenarios="1" selectLockedCells="1" selectUnlockedCells="1"/>
  <phoneticPr fontId="2"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N175"/>
  <sheetViews>
    <sheetView showGridLines="0" showRowColHeaders="0" showOutlineSymbols="0" topLeftCell="A113" zoomScaleNormal="100" workbookViewId="0">
      <selection activeCell="C115" sqref="C115"/>
    </sheetView>
  </sheetViews>
  <sheetFormatPr defaultColWidth="0" defaultRowHeight="12.75" zeroHeight="1" outlineLevelCol="2" x14ac:dyDescent="0.2"/>
  <cols>
    <col min="1" max="1" width="26.5" style="268" customWidth="1"/>
    <col min="2" max="8" width="10.1640625" style="268" customWidth="1"/>
    <col min="9" max="9" width="3.1640625" style="269" hidden="1" customWidth="1" outlineLevel="2"/>
    <col min="10" max="13" width="5.83203125" style="268" hidden="1" customWidth="1" outlineLevel="2"/>
    <col min="14" max="14" width="5.83203125" style="269" hidden="1" customWidth="1" outlineLevel="1" collapsed="1"/>
    <col min="15" max="33" width="5.83203125" style="268" hidden="1" customWidth="1" outlineLevel="2"/>
    <col min="34" max="34" width="5.83203125" style="268" hidden="1" customWidth="1" outlineLevel="1" collapsed="1"/>
    <col min="35" max="35" width="5.83203125" style="268" hidden="1" customWidth="1" collapsed="1"/>
    <col min="36" max="41" width="9.33203125" style="268" customWidth="1"/>
    <col min="42" max="16384" width="0" style="268" hidden="1"/>
  </cols>
  <sheetData>
    <row r="1" spans="1:22" x14ac:dyDescent="0.2"/>
    <row r="2" spans="1:22" x14ac:dyDescent="0.2"/>
    <row r="3" spans="1:22" ht="16.5" customHeight="1" x14ac:dyDescent="0.2"/>
    <row r="4" spans="1:22" s="275" customFormat="1" ht="11.25" customHeight="1" x14ac:dyDescent="0.2">
      <c r="A4" s="270" t="s">
        <v>207</v>
      </c>
      <c r="B4" s="271"/>
      <c r="C4" s="271"/>
      <c r="D4" s="271"/>
      <c r="E4" s="271"/>
      <c r="F4" s="271"/>
      <c r="G4" s="271"/>
      <c r="H4" s="271"/>
      <c r="I4" s="272"/>
      <c r="J4" s="396" t="s">
        <v>211</v>
      </c>
      <c r="K4" s="396"/>
      <c r="L4" s="396"/>
      <c r="M4" s="396"/>
      <c r="N4" s="272"/>
      <c r="O4" s="273" t="s">
        <v>212</v>
      </c>
      <c r="P4" s="274"/>
      <c r="Q4" s="274"/>
      <c r="R4" s="274"/>
      <c r="S4" s="274"/>
      <c r="T4" s="274"/>
      <c r="U4" s="274"/>
      <c r="V4" s="274"/>
    </row>
    <row r="5" spans="1:22" s="275" customFormat="1" ht="2.25" customHeight="1" x14ac:dyDescent="0.2">
      <c r="I5" s="272"/>
      <c r="N5" s="272"/>
    </row>
    <row r="6" spans="1:22" s="275" customFormat="1" ht="11.25" customHeight="1" x14ac:dyDescent="0.2">
      <c r="A6" s="276" t="s">
        <v>210</v>
      </c>
      <c r="B6" s="277"/>
      <c r="C6" s="277"/>
      <c r="D6" s="277"/>
      <c r="E6" s="277"/>
      <c r="F6" s="277"/>
      <c r="G6" s="277"/>
      <c r="H6" s="277"/>
      <c r="I6" s="272"/>
      <c r="N6" s="272"/>
    </row>
    <row r="7" spans="1:22" s="275" customFormat="1" ht="2.25" customHeight="1" x14ac:dyDescent="0.2">
      <c r="A7" s="278"/>
      <c r="I7" s="272"/>
      <c r="N7" s="272"/>
    </row>
    <row r="8" spans="1:22" s="275" customFormat="1" ht="22.5" customHeight="1" x14ac:dyDescent="0.2">
      <c r="A8" s="398" t="s">
        <v>11</v>
      </c>
      <c r="B8" s="398"/>
      <c r="C8" s="385"/>
      <c r="D8" s="390"/>
      <c r="E8" s="397"/>
      <c r="F8" s="397"/>
      <c r="G8" s="397"/>
      <c r="H8" s="391"/>
      <c r="I8" s="272"/>
      <c r="N8" s="272"/>
    </row>
    <row r="9" spans="1:22" s="275" customFormat="1" ht="2.25" customHeight="1" x14ac:dyDescent="0.2">
      <c r="A9" s="278"/>
      <c r="I9" s="272"/>
      <c r="N9" s="272"/>
    </row>
    <row r="10" spans="1:22" s="275" customFormat="1" ht="11.25" customHeight="1" x14ac:dyDescent="0.2">
      <c r="A10" s="398" t="s">
        <v>12</v>
      </c>
      <c r="B10" s="398"/>
      <c r="C10" s="385"/>
      <c r="D10" s="390"/>
      <c r="E10" s="397"/>
      <c r="F10" s="397"/>
      <c r="G10" s="397"/>
      <c r="H10" s="391"/>
      <c r="I10" s="272"/>
      <c r="N10" s="272"/>
    </row>
    <row r="11" spans="1:22" s="275" customFormat="1" ht="2.25" customHeight="1" x14ac:dyDescent="0.2">
      <c r="A11" s="278"/>
      <c r="I11" s="272"/>
      <c r="N11" s="272"/>
    </row>
    <row r="12" spans="1:22" s="275" customFormat="1" ht="22.5" customHeight="1" x14ac:dyDescent="0.2">
      <c r="A12" s="384" t="s">
        <v>13</v>
      </c>
      <c r="B12" s="385"/>
      <c r="C12" s="390"/>
      <c r="D12" s="397"/>
      <c r="E12" s="397"/>
      <c r="F12" s="397"/>
      <c r="G12" s="397"/>
      <c r="H12" s="391"/>
      <c r="I12" s="272"/>
      <c r="N12" s="272"/>
    </row>
    <row r="13" spans="1:22" s="275" customFormat="1" ht="2.25" customHeight="1" x14ac:dyDescent="0.2">
      <c r="A13" s="278"/>
      <c r="I13" s="272"/>
      <c r="N13" s="272"/>
    </row>
    <row r="14" spans="1:22" s="275" customFormat="1" ht="11.25" customHeight="1" x14ac:dyDescent="0.2">
      <c r="A14" s="399" t="s">
        <v>14</v>
      </c>
      <c r="B14" s="400"/>
      <c r="C14" s="390"/>
      <c r="D14" s="397"/>
      <c r="E14" s="397"/>
      <c r="F14" s="397"/>
      <c r="G14" s="397"/>
      <c r="H14" s="391"/>
      <c r="I14" s="272"/>
      <c r="N14" s="272"/>
    </row>
    <row r="15" spans="1:22" s="275" customFormat="1" ht="2.25" customHeight="1" x14ac:dyDescent="0.2">
      <c r="A15" s="278"/>
      <c r="I15" s="272"/>
      <c r="N15" s="272"/>
    </row>
    <row r="16" spans="1:22" s="275" customFormat="1" ht="11.25" customHeight="1" x14ac:dyDescent="0.2">
      <c r="A16" s="278" t="s">
        <v>303</v>
      </c>
      <c r="B16" s="389"/>
      <c r="C16" s="389"/>
      <c r="D16" s="389"/>
      <c r="F16" s="84" t="s">
        <v>304</v>
      </c>
      <c r="G16" s="389"/>
      <c r="H16" s="389"/>
      <c r="I16" s="272"/>
      <c r="N16" s="272"/>
    </row>
    <row r="17" spans="1:23" s="275" customFormat="1" ht="2.25" customHeight="1" x14ac:dyDescent="0.2">
      <c r="A17" s="278"/>
      <c r="I17" s="272"/>
      <c r="N17" s="272"/>
    </row>
    <row r="18" spans="1:23" s="275" customFormat="1" ht="11.25" customHeight="1" x14ac:dyDescent="0.2">
      <c r="A18" s="399" t="s">
        <v>305</v>
      </c>
      <c r="B18" s="399"/>
      <c r="C18" s="399"/>
      <c r="D18" s="399"/>
      <c r="E18" s="389"/>
      <c r="F18" s="389"/>
      <c r="G18" s="389"/>
      <c r="H18" s="389"/>
      <c r="I18" s="272"/>
      <c r="N18" s="272"/>
      <c r="O18" s="277" t="s">
        <v>94</v>
      </c>
      <c r="P18" s="277" t="s">
        <v>95</v>
      </c>
      <c r="Q18" s="277" t="s">
        <v>208</v>
      </c>
      <c r="R18" s="277" t="s">
        <v>382</v>
      </c>
      <c r="S18" s="277" t="s">
        <v>209</v>
      </c>
      <c r="T18" s="277" t="s">
        <v>383</v>
      </c>
      <c r="U18" s="277" t="s">
        <v>505</v>
      </c>
      <c r="V18" s="277" t="s">
        <v>384</v>
      </c>
      <c r="W18" s="277" t="s">
        <v>385</v>
      </c>
    </row>
    <row r="19" spans="1:23" s="275" customFormat="1" ht="2.25" customHeight="1" x14ac:dyDescent="0.2">
      <c r="A19" s="278"/>
      <c r="I19" s="272"/>
      <c r="N19" s="272"/>
    </row>
    <row r="20" spans="1:23" s="275" customFormat="1" ht="11.25" customHeight="1" x14ac:dyDescent="0.2">
      <c r="A20" s="278" t="s">
        <v>306</v>
      </c>
      <c r="B20" s="390"/>
      <c r="C20" s="397"/>
      <c r="D20" s="397"/>
      <c r="E20" s="397"/>
      <c r="F20" s="397"/>
      <c r="G20" s="397"/>
      <c r="H20" s="391"/>
      <c r="I20" s="272"/>
      <c r="N20" s="272"/>
    </row>
    <row r="21" spans="1:23" s="275" customFormat="1" ht="2.25" customHeight="1" x14ac:dyDescent="0.2">
      <c r="A21" s="278"/>
      <c r="I21" s="272"/>
      <c r="N21" s="272"/>
    </row>
    <row r="22" spans="1:23" s="275" customFormat="1" ht="11.25" customHeight="1" x14ac:dyDescent="0.2">
      <c r="A22" s="278" t="s">
        <v>307</v>
      </c>
      <c r="B22" s="390"/>
      <c r="C22" s="397"/>
      <c r="D22" s="397"/>
      <c r="E22" s="397"/>
      <c r="F22" s="397"/>
      <c r="G22" s="397"/>
      <c r="H22" s="391"/>
      <c r="I22" s="272"/>
      <c r="N22" s="272"/>
    </row>
    <row r="23" spans="1:23" s="275" customFormat="1" ht="2.25" customHeight="1" x14ac:dyDescent="0.2">
      <c r="A23" s="278"/>
      <c r="I23" s="272"/>
      <c r="N23" s="272"/>
    </row>
    <row r="24" spans="1:23" s="275" customFormat="1" ht="11.25" customHeight="1" x14ac:dyDescent="0.2">
      <c r="A24" s="278" t="s">
        <v>308</v>
      </c>
      <c r="B24" s="390"/>
      <c r="C24" s="397"/>
      <c r="D24" s="397"/>
      <c r="E24" s="397"/>
      <c r="F24" s="397"/>
      <c r="G24" s="397"/>
      <c r="H24" s="391"/>
      <c r="I24" s="272"/>
      <c r="N24" s="272"/>
    </row>
    <row r="25" spans="1:23" s="275" customFormat="1" ht="2.25" customHeight="1" x14ac:dyDescent="0.2">
      <c r="I25" s="272"/>
      <c r="N25" s="272"/>
    </row>
    <row r="26" spans="1:23" s="275" customFormat="1" ht="11.25" customHeight="1" x14ac:dyDescent="0.2">
      <c r="A26" s="276" t="s">
        <v>9</v>
      </c>
      <c r="B26" s="277"/>
      <c r="C26" s="277"/>
      <c r="D26" s="277"/>
      <c r="E26" s="277"/>
      <c r="F26" s="277"/>
      <c r="G26" s="277"/>
      <c r="H26" s="277"/>
      <c r="I26" s="272"/>
      <c r="N26" s="272"/>
    </row>
    <row r="27" spans="1:23" s="275" customFormat="1" ht="2.25" customHeight="1" x14ac:dyDescent="0.2">
      <c r="A27" s="278"/>
      <c r="I27" s="272"/>
      <c r="N27" s="272"/>
    </row>
    <row r="28" spans="1:23" s="275" customFormat="1" ht="11.25" x14ac:dyDescent="0.2">
      <c r="A28" s="399" t="s">
        <v>309</v>
      </c>
      <c r="B28" s="400"/>
      <c r="C28" s="390"/>
      <c r="D28" s="397"/>
      <c r="E28" s="397"/>
      <c r="F28" s="397"/>
      <c r="G28" s="397"/>
      <c r="H28" s="391"/>
      <c r="I28" s="272"/>
      <c r="J28" s="279"/>
      <c r="K28" s="279"/>
      <c r="L28" s="279"/>
      <c r="M28" s="279"/>
      <c r="N28" s="272"/>
    </row>
    <row r="29" spans="1:23" s="275" customFormat="1" ht="2.25" customHeight="1" x14ac:dyDescent="0.2">
      <c r="A29" s="278"/>
      <c r="I29" s="272"/>
      <c r="N29" s="272"/>
    </row>
    <row r="30" spans="1:23" s="275" customFormat="1" ht="11.25" x14ac:dyDescent="0.2">
      <c r="A30" s="384" t="s">
        <v>310</v>
      </c>
      <c r="B30" s="401"/>
      <c r="C30" s="402"/>
      <c r="D30" s="402"/>
      <c r="E30" s="402"/>
      <c r="F30" s="402"/>
      <c r="G30" s="402"/>
      <c r="H30" s="403"/>
      <c r="I30" s="272"/>
      <c r="J30" s="145"/>
      <c r="K30" s="145"/>
      <c r="L30" s="145"/>
      <c r="M30" s="145"/>
      <c r="N30" s="272"/>
      <c r="O30" s="199"/>
      <c r="P30" s="199"/>
      <c r="Q30" s="199"/>
      <c r="R30" s="199"/>
      <c r="S30" s="199"/>
      <c r="T30" s="199"/>
      <c r="U30" s="199"/>
      <c r="V30" s="199"/>
    </row>
    <row r="31" spans="1:23" s="275" customFormat="1" ht="11.25" x14ac:dyDescent="0.2">
      <c r="A31" s="384"/>
      <c r="B31" s="404"/>
      <c r="C31" s="405"/>
      <c r="D31" s="405"/>
      <c r="E31" s="405"/>
      <c r="F31" s="405"/>
      <c r="G31" s="405"/>
      <c r="H31" s="406"/>
      <c r="I31" s="272"/>
      <c r="J31" s="145"/>
      <c r="K31" s="145"/>
      <c r="L31" s="145"/>
      <c r="M31" s="145"/>
      <c r="N31" s="272"/>
      <c r="O31" s="199"/>
      <c r="P31" s="199"/>
      <c r="Q31" s="199"/>
      <c r="R31" s="199"/>
      <c r="S31" s="199"/>
      <c r="T31" s="199"/>
      <c r="U31" s="199"/>
      <c r="V31" s="199"/>
    </row>
    <row r="32" spans="1:23" s="275" customFormat="1" ht="11.25" x14ac:dyDescent="0.2">
      <c r="A32" s="384"/>
      <c r="B32" s="404"/>
      <c r="C32" s="405"/>
      <c r="D32" s="405"/>
      <c r="E32" s="405"/>
      <c r="F32" s="405"/>
      <c r="G32" s="405"/>
      <c r="H32" s="406"/>
      <c r="I32" s="272"/>
      <c r="J32" s="145"/>
      <c r="K32" s="145"/>
      <c r="L32" s="145"/>
      <c r="M32" s="145"/>
      <c r="N32" s="272"/>
      <c r="O32" s="199"/>
      <c r="P32" s="199"/>
      <c r="Q32" s="199"/>
      <c r="R32" s="199"/>
      <c r="S32" s="199"/>
      <c r="T32" s="199"/>
      <c r="U32" s="199"/>
      <c r="V32" s="199"/>
    </row>
    <row r="33" spans="1:22" s="275" customFormat="1" ht="11.25" x14ac:dyDescent="0.2">
      <c r="A33" s="384"/>
      <c r="B33" s="404"/>
      <c r="C33" s="405"/>
      <c r="D33" s="405"/>
      <c r="E33" s="405"/>
      <c r="F33" s="405"/>
      <c r="G33" s="405"/>
      <c r="H33" s="406"/>
      <c r="I33" s="272"/>
      <c r="J33" s="145"/>
      <c r="K33" s="145"/>
      <c r="L33" s="145"/>
      <c r="M33" s="145"/>
      <c r="N33" s="272"/>
      <c r="O33" s="199"/>
      <c r="P33" s="199"/>
      <c r="Q33" s="199"/>
      <c r="R33" s="199"/>
      <c r="S33" s="199"/>
      <c r="T33" s="199"/>
      <c r="U33" s="199"/>
      <c r="V33" s="199"/>
    </row>
    <row r="34" spans="1:22" s="275" customFormat="1" ht="11.25" x14ac:dyDescent="0.2">
      <c r="A34" s="384"/>
      <c r="B34" s="404"/>
      <c r="C34" s="405"/>
      <c r="D34" s="405"/>
      <c r="E34" s="405"/>
      <c r="F34" s="405"/>
      <c r="G34" s="405"/>
      <c r="H34" s="406"/>
      <c r="I34" s="272"/>
      <c r="J34" s="145"/>
      <c r="K34" s="145"/>
      <c r="L34" s="145"/>
      <c r="M34" s="145"/>
      <c r="N34" s="272"/>
      <c r="O34" s="199"/>
      <c r="P34" s="199"/>
      <c r="Q34" s="199"/>
      <c r="R34" s="199"/>
      <c r="S34" s="199"/>
      <c r="T34" s="199"/>
      <c r="U34" s="199"/>
      <c r="V34" s="199"/>
    </row>
    <row r="35" spans="1:22" s="275" customFormat="1" ht="11.25" x14ac:dyDescent="0.2">
      <c r="A35" s="384"/>
      <c r="B35" s="404"/>
      <c r="C35" s="405"/>
      <c r="D35" s="405"/>
      <c r="E35" s="405"/>
      <c r="F35" s="405"/>
      <c r="G35" s="405"/>
      <c r="H35" s="406"/>
      <c r="I35" s="272"/>
      <c r="J35" s="145"/>
      <c r="K35" s="145"/>
      <c r="L35" s="145"/>
      <c r="M35" s="145"/>
      <c r="N35" s="272"/>
      <c r="O35" s="199"/>
      <c r="P35" s="199"/>
      <c r="Q35" s="199"/>
      <c r="R35" s="199"/>
      <c r="S35" s="199"/>
      <c r="T35" s="199"/>
      <c r="U35" s="199"/>
      <c r="V35" s="199"/>
    </row>
    <row r="36" spans="1:22" s="275" customFormat="1" ht="11.25" x14ac:dyDescent="0.2">
      <c r="A36" s="384"/>
      <c r="B36" s="404"/>
      <c r="C36" s="405"/>
      <c r="D36" s="405"/>
      <c r="E36" s="405"/>
      <c r="F36" s="405"/>
      <c r="G36" s="405"/>
      <c r="H36" s="406"/>
      <c r="I36" s="272"/>
      <c r="J36" s="145"/>
      <c r="K36" s="145"/>
      <c r="L36" s="145"/>
      <c r="M36" s="145"/>
      <c r="N36" s="272"/>
      <c r="O36" s="199"/>
      <c r="P36" s="199"/>
      <c r="Q36" s="199"/>
      <c r="R36" s="199"/>
      <c r="S36" s="199"/>
      <c r="T36" s="199"/>
      <c r="U36" s="199"/>
      <c r="V36" s="199"/>
    </row>
    <row r="37" spans="1:22" s="275" customFormat="1" ht="11.25" x14ac:dyDescent="0.2">
      <c r="A37" s="384"/>
      <c r="B37" s="404"/>
      <c r="C37" s="405"/>
      <c r="D37" s="405"/>
      <c r="E37" s="405"/>
      <c r="F37" s="405"/>
      <c r="G37" s="405"/>
      <c r="H37" s="406"/>
      <c r="I37" s="272"/>
      <c r="J37" s="145"/>
      <c r="K37" s="145"/>
      <c r="L37" s="145"/>
      <c r="M37" s="145"/>
      <c r="N37" s="272"/>
      <c r="O37" s="199"/>
      <c r="P37" s="199"/>
      <c r="Q37" s="199"/>
      <c r="R37" s="199"/>
      <c r="S37" s="199"/>
      <c r="T37" s="199"/>
      <c r="U37" s="199"/>
      <c r="V37" s="199"/>
    </row>
    <row r="38" spans="1:22" s="275" customFormat="1" ht="11.25" x14ac:dyDescent="0.2">
      <c r="A38" s="384"/>
      <c r="B38" s="404"/>
      <c r="C38" s="405"/>
      <c r="D38" s="405"/>
      <c r="E38" s="405"/>
      <c r="F38" s="405"/>
      <c r="G38" s="405"/>
      <c r="H38" s="406"/>
      <c r="I38" s="272"/>
      <c r="J38" s="145"/>
      <c r="K38" s="145"/>
      <c r="L38" s="145"/>
      <c r="M38" s="145"/>
      <c r="N38" s="272"/>
      <c r="O38" s="199"/>
      <c r="P38" s="199"/>
      <c r="Q38" s="199"/>
      <c r="R38" s="199"/>
      <c r="S38" s="199"/>
      <c r="T38" s="199"/>
      <c r="U38" s="199"/>
      <c r="V38" s="199"/>
    </row>
    <row r="39" spans="1:22" s="275" customFormat="1" ht="11.25" x14ac:dyDescent="0.2">
      <c r="A39" s="384"/>
      <c r="B39" s="404"/>
      <c r="C39" s="405"/>
      <c r="D39" s="405"/>
      <c r="E39" s="405"/>
      <c r="F39" s="405"/>
      <c r="G39" s="405"/>
      <c r="H39" s="406"/>
      <c r="I39" s="272"/>
      <c r="J39" s="145"/>
      <c r="K39" s="145"/>
      <c r="L39" s="145"/>
      <c r="M39" s="145"/>
      <c r="N39" s="272"/>
      <c r="O39" s="199"/>
      <c r="P39" s="199"/>
      <c r="Q39" s="199"/>
      <c r="R39" s="199"/>
      <c r="S39" s="199"/>
      <c r="T39" s="199"/>
      <c r="U39" s="199"/>
      <c r="V39" s="199"/>
    </row>
    <row r="40" spans="1:22" s="275" customFormat="1" ht="11.25" x14ac:dyDescent="0.2">
      <c r="A40" s="384"/>
      <c r="B40" s="404"/>
      <c r="C40" s="405"/>
      <c r="D40" s="405"/>
      <c r="E40" s="405"/>
      <c r="F40" s="405"/>
      <c r="G40" s="405"/>
      <c r="H40" s="406"/>
      <c r="I40" s="272"/>
      <c r="J40" s="145"/>
      <c r="K40" s="145"/>
      <c r="L40" s="145"/>
      <c r="M40" s="145"/>
      <c r="N40" s="272"/>
      <c r="O40" s="199"/>
      <c r="P40" s="199"/>
      <c r="Q40" s="199"/>
      <c r="R40" s="199"/>
      <c r="S40" s="199"/>
      <c r="T40" s="199"/>
      <c r="U40" s="199"/>
      <c r="V40" s="199"/>
    </row>
    <row r="41" spans="1:22" s="275" customFormat="1" ht="11.25" x14ac:dyDescent="0.2">
      <c r="A41" s="384"/>
      <c r="B41" s="404"/>
      <c r="C41" s="405"/>
      <c r="D41" s="405"/>
      <c r="E41" s="405"/>
      <c r="F41" s="405"/>
      <c r="G41" s="405"/>
      <c r="H41" s="406"/>
      <c r="I41" s="272"/>
      <c r="J41" s="145"/>
      <c r="K41" s="145"/>
      <c r="L41" s="145"/>
      <c r="M41" s="145"/>
      <c r="N41" s="272"/>
      <c r="O41" s="199"/>
      <c r="P41" s="199"/>
      <c r="Q41" s="199"/>
      <c r="R41" s="199"/>
      <c r="S41" s="199"/>
      <c r="T41" s="199"/>
      <c r="U41" s="199"/>
      <c r="V41" s="199"/>
    </row>
    <row r="42" spans="1:22" s="275" customFormat="1" ht="11.25" x14ac:dyDescent="0.2">
      <c r="A42" s="384"/>
      <c r="B42" s="404"/>
      <c r="C42" s="405"/>
      <c r="D42" s="405"/>
      <c r="E42" s="405"/>
      <c r="F42" s="405"/>
      <c r="G42" s="405"/>
      <c r="H42" s="406"/>
      <c r="I42" s="272"/>
      <c r="J42" s="145"/>
      <c r="K42" s="145"/>
      <c r="L42" s="145"/>
      <c r="M42" s="145"/>
      <c r="N42" s="272"/>
      <c r="O42" s="199"/>
      <c r="P42" s="199"/>
      <c r="Q42" s="199"/>
      <c r="R42" s="199"/>
      <c r="S42" s="199"/>
      <c r="T42" s="199"/>
      <c r="U42" s="199"/>
      <c r="V42" s="199"/>
    </row>
    <row r="43" spans="1:22" s="275" customFormat="1" ht="11.25" x14ac:dyDescent="0.2">
      <c r="A43" s="384"/>
      <c r="B43" s="404"/>
      <c r="C43" s="405"/>
      <c r="D43" s="405"/>
      <c r="E43" s="405"/>
      <c r="F43" s="405"/>
      <c r="G43" s="405"/>
      <c r="H43" s="406"/>
      <c r="I43" s="272"/>
      <c r="J43" s="145"/>
      <c r="K43" s="145"/>
      <c r="L43" s="145"/>
      <c r="M43" s="145"/>
      <c r="N43" s="272"/>
      <c r="O43" s="199"/>
      <c r="P43" s="199"/>
      <c r="Q43" s="199"/>
      <c r="R43" s="199"/>
      <c r="S43" s="199"/>
      <c r="T43" s="199"/>
      <c r="U43" s="199"/>
      <c r="V43" s="199"/>
    </row>
    <row r="44" spans="1:22" s="275" customFormat="1" ht="11.25" x14ac:dyDescent="0.2">
      <c r="A44" s="384"/>
      <c r="B44" s="404"/>
      <c r="C44" s="405"/>
      <c r="D44" s="405"/>
      <c r="E44" s="405"/>
      <c r="F44" s="405"/>
      <c r="G44" s="405"/>
      <c r="H44" s="406"/>
      <c r="I44" s="272"/>
      <c r="J44" s="145"/>
      <c r="K44" s="145"/>
      <c r="L44" s="145"/>
      <c r="M44" s="145"/>
      <c r="N44" s="272"/>
      <c r="O44" s="199"/>
      <c r="P44" s="199"/>
      <c r="Q44" s="199"/>
      <c r="R44" s="199"/>
      <c r="S44" s="199"/>
      <c r="T44" s="199"/>
      <c r="U44" s="199"/>
      <c r="V44" s="199"/>
    </row>
    <row r="45" spans="1:22" s="275" customFormat="1" ht="11.25" x14ac:dyDescent="0.2">
      <c r="A45" s="384"/>
      <c r="B45" s="407"/>
      <c r="C45" s="408"/>
      <c r="D45" s="408"/>
      <c r="E45" s="408"/>
      <c r="F45" s="408"/>
      <c r="G45" s="408"/>
      <c r="H45" s="409"/>
      <c r="I45" s="272"/>
      <c r="J45" s="145"/>
      <c r="K45" s="145"/>
      <c r="L45" s="145"/>
      <c r="M45" s="145"/>
      <c r="N45" s="272"/>
      <c r="O45" s="199"/>
      <c r="P45" s="199"/>
      <c r="Q45" s="199"/>
      <c r="R45" s="199"/>
      <c r="S45" s="199"/>
      <c r="T45" s="199"/>
      <c r="U45" s="199"/>
      <c r="V45" s="199"/>
    </row>
    <row r="46" spans="1:22" s="275" customFormat="1" ht="2.25" customHeight="1" x14ac:dyDescent="0.2">
      <c r="A46" s="278"/>
      <c r="I46" s="272"/>
      <c r="J46" s="145"/>
      <c r="K46" s="145"/>
      <c r="L46" s="145"/>
      <c r="M46" s="145"/>
      <c r="N46" s="272"/>
      <c r="O46" s="199"/>
      <c r="P46" s="199"/>
      <c r="Q46" s="199"/>
      <c r="R46" s="199"/>
      <c r="S46" s="199"/>
      <c r="T46" s="199"/>
      <c r="U46" s="199"/>
      <c r="V46" s="199"/>
    </row>
    <row r="47" spans="1:22" s="275" customFormat="1" ht="11.25" customHeight="1" x14ac:dyDescent="0.2">
      <c r="A47" s="384" t="s">
        <v>543</v>
      </c>
      <c r="B47" s="401"/>
      <c r="C47" s="402"/>
      <c r="D47" s="402"/>
      <c r="E47" s="402"/>
      <c r="F47" s="402"/>
      <c r="G47" s="402"/>
      <c r="H47" s="403"/>
      <c r="I47" s="272"/>
      <c r="J47" s="145"/>
      <c r="K47" s="145"/>
      <c r="L47" s="145"/>
      <c r="M47" s="145"/>
      <c r="N47" s="272"/>
      <c r="O47" s="199"/>
      <c r="P47" s="199"/>
      <c r="Q47" s="199"/>
      <c r="R47" s="199"/>
      <c r="S47" s="199"/>
      <c r="T47" s="199"/>
      <c r="U47" s="199"/>
      <c r="V47" s="199"/>
    </row>
    <row r="48" spans="1:22" s="275" customFormat="1" ht="11.25" customHeight="1" x14ac:dyDescent="0.2">
      <c r="A48" s="384"/>
      <c r="B48" s="404"/>
      <c r="C48" s="405"/>
      <c r="D48" s="405"/>
      <c r="E48" s="405"/>
      <c r="F48" s="405"/>
      <c r="G48" s="405"/>
      <c r="H48" s="406"/>
      <c r="I48" s="272"/>
      <c r="J48" s="145"/>
      <c r="K48" s="145"/>
      <c r="L48" s="145"/>
      <c r="M48" s="145"/>
      <c r="N48" s="272"/>
      <c r="O48" s="199"/>
      <c r="P48" s="199"/>
      <c r="Q48" s="199"/>
      <c r="R48" s="199"/>
      <c r="S48" s="199"/>
      <c r="T48" s="199"/>
      <c r="U48" s="199"/>
      <c r="V48" s="199"/>
    </row>
    <row r="49" spans="1:22" s="275" customFormat="1" ht="11.25" customHeight="1" x14ac:dyDescent="0.2">
      <c r="A49" s="384"/>
      <c r="B49" s="404"/>
      <c r="C49" s="405"/>
      <c r="D49" s="405"/>
      <c r="E49" s="405"/>
      <c r="F49" s="405"/>
      <c r="G49" s="405"/>
      <c r="H49" s="406"/>
      <c r="I49" s="272"/>
      <c r="J49" s="145"/>
      <c r="K49" s="145"/>
      <c r="L49" s="145"/>
      <c r="M49" s="145"/>
      <c r="N49" s="272"/>
      <c r="O49" s="199"/>
      <c r="P49" s="199"/>
      <c r="Q49" s="199"/>
      <c r="R49" s="199"/>
      <c r="S49" s="199"/>
      <c r="T49" s="199"/>
      <c r="U49" s="199"/>
      <c r="V49" s="199"/>
    </row>
    <row r="50" spans="1:22" s="275" customFormat="1" ht="11.25" customHeight="1" x14ac:dyDescent="0.2">
      <c r="A50" s="384"/>
      <c r="B50" s="404"/>
      <c r="C50" s="405"/>
      <c r="D50" s="405"/>
      <c r="E50" s="405"/>
      <c r="F50" s="405"/>
      <c r="G50" s="405"/>
      <c r="H50" s="406"/>
      <c r="I50" s="272"/>
      <c r="J50" s="145"/>
      <c r="K50" s="145"/>
      <c r="L50" s="145"/>
      <c r="M50" s="145"/>
      <c r="N50" s="272"/>
      <c r="O50" s="199"/>
      <c r="P50" s="199"/>
      <c r="Q50" s="199"/>
      <c r="R50" s="199"/>
      <c r="S50" s="199"/>
      <c r="T50" s="199"/>
      <c r="U50" s="199"/>
      <c r="V50" s="199"/>
    </row>
    <row r="51" spans="1:22" s="275" customFormat="1" ht="11.25" customHeight="1" x14ac:dyDescent="0.2">
      <c r="A51" s="384"/>
      <c r="B51" s="407"/>
      <c r="C51" s="408"/>
      <c r="D51" s="408"/>
      <c r="E51" s="408"/>
      <c r="F51" s="408"/>
      <c r="G51" s="408"/>
      <c r="H51" s="409"/>
      <c r="I51" s="272"/>
      <c r="J51" s="145"/>
      <c r="K51" s="145"/>
      <c r="L51" s="145"/>
      <c r="M51" s="145"/>
      <c r="N51" s="272"/>
      <c r="O51" s="199"/>
      <c r="P51" s="199"/>
      <c r="Q51" s="199"/>
      <c r="R51" s="199"/>
      <c r="S51" s="199"/>
      <c r="T51" s="199"/>
      <c r="U51" s="199"/>
      <c r="V51" s="199"/>
    </row>
    <row r="52" spans="1:22" s="275" customFormat="1" ht="2.25" customHeight="1" x14ac:dyDescent="0.2">
      <c r="A52" s="278"/>
      <c r="I52" s="272"/>
      <c r="J52" s="145"/>
      <c r="K52" s="145"/>
      <c r="L52" s="145"/>
      <c r="M52" s="145"/>
      <c r="N52" s="272"/>
      <c r="O52" s="199"/>
      <c r="P52" s="199"/>
      <c r="Q52" s="199"/>
      <c r="R52" s="199"/>
      <c r="S52" s="199"/>
      <c r="T52" s="199"/>
      <c r="U52" s="199"/>
      <c r="V52" s="199"/>
    </row>
    <row r="53" spans="1:22" s="275" customFormat="1" ht="11.25" customHeight="1" x14ac:dyDescent="0.2">
      <c r="A53" s="384" t="s">
        <v>311</v>
      </c>
      <c r="B53" s="384"/>
      <c r="C53" s="410"/>
      <c r="D53" s="410"/>
      <c r="G53" s="280" t="s">
        <v>233</v>
      </c>
      <c r="H53" s="346" t="s">
        <v>234</v>
      </c>
      <c r="I53" s="272"/>
      <c r="J53" s="145"/>
      <c r="K53" s="145"/>
      <c r="L53" s="145"/>
      <c r="M53" s="145"/>
      <c r="N53" s="272"/>
      <c r="O53" s="199"/>
      <c r="P53" s="199"/>
      <c r="Q53" s="199"/>
      <c r="R53" s="199"/>
      <c r="S53" s="199"/>
      <c r="T53" s="199"/>
      <c r="U53" s="199"/>
      <c r="V53" s="199"/>
    </row>
    <row r="54" spans="1:22" s="275" customFormat="1" ht="2.25" customHeight="1" x14ac:dyDescent="0.2">
      <c r="A54" s="278"/>
      <c r="I54" s="272"/>
      <c r="J54" s="145"/>
      <c r="K54" s="145"/>
      <c r="L54" s="145"/>
      <c r="M54" s="145"/>
      <c r="N54" s="272"/>
      <c r="O54" s="199"/>
      <c r="P54" s="199"/>
      <c r="Q54" s="199"/>
      <c r="R54" s="199"/>
      <c r="S54" s="199"/>
      <c r="T54" s="199"/>
      <c r="U54" s="199"/>
      <c r="V54" s="199"/>
    </row>
    <row r="55" spans="1:22" s="275" customFormat="1" ht="11.25" x14ac:dyDescent="0.2">
      <c r="A55" s="384" t="s">
        <v>312</v>
      </c>
      <c r="B55" s="401"/>
      <c r="C55" s="402"/>
      <c r="D55" s="402"/>
      <c r="E55" s="402"/>
      <c r="F55" s="402"/>
      <c r="G55" s="402"/>
      <c r="H55" s="403"/>
      <c r="I55" s="272"/>
      <c r="N55" s="272"/>
      <c r="O55" s="199"/>
      <c r="P55" s="199"/>
      <c r="Q55" s="199"/>
    </row>
    <row r="56" spans="1:22" s="275" customFormat="1" ht="11.25" x14ac:dyDescent="0.2">
      <c r="A56" s="384"/>
      <c r="B56" s="404"/>
      <c r="C56" s="405"/>
      <c r="D56" s="405"/>
      <c r="E56" s="405"/>
      <c r="F56" s="405"/>
      <c r="G56" s="405"/>
      <c r="H56" s="406"/>
      <c r="I56" s="272"/>
      <c r="N56" s="272"/>
      <c r="O56" s="199"/>
      <c r="P56" s="199"/>
      <c r="Q56" s="199"/>
    </row>
    <row r="57" spans="1:22" s="275" customFormat="1" ht="11.25" x14ac:dyDescent="0.2">
      <c r="A57" s="384"/>
      <c r="B57" s="404"/>
      <c r="C57" s="405"/>
      <c r="D57" s="405"/>
      <c r="E57" s="405"/>
      <c r="F57" s="405"/>
      <c r="G57" s="405"/>
      <c r="H57" s="406"/>
      <c r="I57" s="272"/>
      <c r="N57" s="272"/>
      <c r="O57" s="199"/>
      <c r="P57" s="199"/>
      <c r="Q57" s="199"/>
    </row>
    <row r="58" spans="1:22" s="275" customFormat="1" ht="11.25" x14ac:dyDescent="0.2">
      <c r="A58" s="384"/>
      <c r="B58" s="404"/>
      <c r="C58" s="405"/>
      <c r="D58" s="405"/>
      <c r="E58" s="405"/>
      <c r="F58" s="405"/>
      <c r="G58" s="405"/>
      <c r="H58" s="406"/>
      <c r="I58" s="272"/>
      <c r="N58" s="272"/>
      <c r="O58" s="199"/>
      <c r="P58" s="199"/>
      <c r="Q58" s="199"/>
    </row>
    <row r="59" spans="1:22" s="275" customFormat="1" ht="11.25" x14ac:dyDescent="0.2">
      <c r="A59" s="384"/>
      <c r="B59" s="404"/>
      <c r="C59" s="405"/>
      <c r="D59" s="405"/>
      <c r="E59" s="405"/>
      <c r="F59" s="405"/>
      <c r="G59" s="405"/>
      <c r="H59" s="406"/>
      <c r="I59" s="272"/>
      <c r="N59" s="272"/>
      <c r="O59" s="199"/>
      <c r="P59" s="199"/>
      <c r="Q59" s="199"/>
    </row>
    <row r="60" spans="1:22" s="275" customFormat="1" ht="11.25" customHeight="1" x14ac:dyDescent="0.2">
      <c r="A60" s="384"/>
      <c r="B60" s="404"/>
      <c r="C60" s="405"/>
      <c r="D60" s="405"/>
      <c r="E60" s="405"/>
      <c r="F60" s="405"/>
      <c r="G60" s="405"/>
      <c r="H60" s="406"/>
      <c r="I60" s="272"/>
      <c r="N60" s="272"/>
      <c r="O60" s="199"/>
      <c r="P60" s="199"/>
      <c r="Q60" s="199"/>
    </row>
    <row r="61" spans="1:22" s="275" customFormat="1" ht="11.25" customHeight="1" x14ac:dyDescent="0.2">
      <c r="A61" s="384"/>
      <c r="B61" s="404"/>
      <c r="C61" s="405"/>
      <c r="D61" s="405"/>
      <c r="E61" s="405"/>
      <c r="F61" s="405"/>
      <c r="G61" s="405"/>
      <c r="H61" s="406"/>
      <c r="I61" s="272"/>
      <c r="N61" s="272"/>
      <c r="O61" s="199"/>
      <c r="P61" s="199"/>
      <c r="Q61" s="199"/>
    </row>
    <row r="62" spans="1:22" s="275" customFormat="1" ht="11.25" customHeight="1" x14ac:dyDescent="0.2">
      <c r="A62" s="384"/>
      <c r="B62" s="404"/>
      <c r="C62" s="405"/>
      <c r="D62" s="405"/>
      <c r="E62" s="405"/>
      <c r="F62" s="405"/>
      <c r="G62" s="405"/>
      <c r="H62" s="406"/>
      <c r="I62" s="272"/>
      <c r="N62" s="272"/>
      <c r="O62" s="199"/>
      <c r="P62" s="199"/>
      <c r="Q62" s="199"/>
    </row>
    <row r="63" spans="1:22" s="275" customFormat="1" ht="11.25" x14ac:dyDescent="0.2">
      <c r="A63" s="384"/>
      <c r="B63" s="407"/>
      <c r="C63" s="408"/>
      <c r="D63" s="408"/>
      <c r="E63" s="408"/>
      <c r="F63" s="408"/>
      <c r="G63" s="408"/>
      <c r="H63" s="409"/>
      <c r="I63" s="272"/>
      <c r="N63" s="272"/>
      <c r="O63" s="199"/>
      <c r="P63" s="199"/>
      <c r="Q63" s="199"/>
    </row>
    <row r="64" spans="1:22" s="275" customFormat="1" ht="2.25" customHeight="1" x14ac:dyDescent="0.2">
      <c r="A64" s="278"/>
      <c r="I64" s="272"/>
      <c r="N64" s="272"/>
    </row>
    <row r="65" spans="1:14" s="275" customFormat="1" ht="11.25" x14ac:dyDescent="0.2">
      <c r="A65" s="384" t="s">
        <v>544</v>
      </c>
      <c r="B65" s="384"/>
      <c r="C65" s="384"/>
      <c r="D65" s="384"/>
      <c r="E65" s="384"/>
      <c r="F65" s="384"/>
      <c r="G65" s="384"/>
      <c r="H65" s="384"/>
      <c r="I65" s="272"/>
      <c r="N65" s="272"/>
    </row>
    <row r="66" spans="1:14" s="275" customFormat="1" ht="22.5" customHeight="1" x14ac:dyDescent="0.2">
      <c r="A66" s="394" t="s">
        <v>56</v>
      </c>
      <c r="B66" s="394"/>
      <c r="C66" s="394" t="s">
        <v>58</v>
      </c>
      <c r="D66" s="411"/>
      <c r="E66" s="394" t="s">
        <v>57</v>
      </c>
      <c r="F66" s="411"/>
      <c r="G66" s="411"/>
      <c r="H66" s="411"/>
      <c r="I66" s="272"/>
      <c r="N66" s="272"/>
    </row>
    <row r="67" spans="1:14" s="275" customFormat="1" ht="11.25" x14ac:dyDescent="0.2">
      <c r="A67" s="393"/>
      <c r="B67" s="393"/>
      <c r="C67" s="389"/>
      <c r="D67" s="389"/>
      <c r="E67" s="389"/>
      <c r="F67" s="389"/>
      <c r="G67" s="389"/>
      <c r="H67" s="389"/>
      <c r="I67" s="272"/>
      <c r="J67" s="277" t="s">
        <v>59</v>
      </c>
      <c r="K67" s="277" t="s">
        <v>60</v>
      </c>
      <c r="L67" s="277" t="s">
        <v>62</v>
      </c>
      <c r="M67" s="277" t="s">
        <v>61</v>
      </c>
      <c r="N67" s="272"/>
    </row>
    <row r="68" spans="1:14" s="275" customFormat="1" ht="11.25" x14ac:dyDescent="0.2">
      <c r="A68" s="393"/>
      <c r="B68" s="393"/>
      <c r="C68" s="389"/>
      <c r="D68" s="389"/>
      <c r="E68" s="389"/>
      <c r="F68" s="389"/>
      <c r="G68" s="389"/>
      <c r="H68" s="389"/>
      <c r="I68" s="272"/>
      <c r="N68" s="272"/>
    </row>
    <row r="69" spans="1:14" s="275" customFormat="1" ht="11.25" x14ac:dyDescent="0.2">
      <c r="A69" s="393"/>
      <c r="B69" s="393"/>
      <c r="C69" s="389"/>
      <c r="D69" s="389"/>
      <c r="E69" s="389"/>
      <c r="F69" s="389"/>
      <c r="G69" s="389"/>
      <c r="H69" s="389"/>
      <c r="I69" s="272"/>
      <c r="N69" s="272"/>
    </row>
    <row r="70" spans="1:14" s="275" customFormat="1" ht="11.25" x14ac:dyDescent="0.2">
      <c r="A70" s="393"/>
      <c r="B70" s="393"/>
      <c r="C70" s="389"/>
      <c r="D70" s="389"/>
      <c r="E70" s="389"/>
      <c r="F70" s="389"/>
      <c r="G70" s="389"/>
      <c r="H70" s="389"/>
      <c r="I70" s="272"/>
      <c r="N70" s="272"/>
    </row>
    <row r="71" spans="1:14" s="275" customFormat="1" ht="11.25" x14ac:dyDescent="0.2">
      <c r="A71" s="393"/>
      <c r="B71" s="393"/>
      <c r="C71" s="389"/>
      <c r="D71" s="389"/>
      <c r="E71" s="389"/>
      <c r="F71" s="389"/>
      <c r="G71" s="389"/>
      <c r="H71" s="389"/>
      <c r="I71" s="272"/>
      <c r="N71" s="272"/>
    </row>
    <row r="72" spans="1:14" s="275" customFormat="1" ht="2.25" customHeight="1" x14ac:dyDescent="0.2">
      <c r="A72" s="278"/>
      <c r="I72" s="272"/>
      <c r="N72" s="272"/>
    </row>
    <row r="73" spans="1:14" s="275" customFormat="1" ht="11.25" customHeight="1" x14ac:dyDescent="0.2">
      <c r="A73" s="276" t="s">
        <v>418</v>
      </c>
      <c r="B73" s="277"/>
      <c r="C73" s="277"/>
      <c r="D73" s="277"/>
      <c r="E73" s="277"/>
      <c r="F73" s="277"/>
      <c r="G73" s="277"/>
      <c r="H73" s="277"/>
      <c r="I73" s="272"/>
      <c r="N73" s="272"/>
    </row>
    <row r="74" spans="1:14" s="275" customFormat="1" ht="2.25" customHeight="1" x14ac:dyDescent="0.2">
      <c r="A74" s="278"/>
      <c r="I74" s="272"/>
      <c r="N74" s="272"/>
    </row>
    <row r="75" spans="1:14" s="275" customFormat="1" ht="11.25" customHeight="1" x14ac:dyDescent="0.2">
      <c r="A75" s="384" t="s">
        <v>545</v>
      </c>
      <c r="B75" s="384"/>
      <c r="C75" s="384"/>
      <c r="D75" s="384"/>
      <c r="E75" s="384"/>
      <c r="F75" s="384"/>
      <c r="G75" s="384"/>
      <c r="H75" s="384"/>
      <c r="I75" s="272"/>
      <c r="N75" s="272"/>
    </row>
    <row r="76" spans="1:14" s="275" customFormat="1" ht="22.5" customHeight="1" x14ac:dyDescent="0.2">
      <c r="A76" s="394" t="s">
        <v>397</v>
      </c>
      <c r="B76" s="394"/>
      <c r="C76" s="394"/>
      <c r="D76" s="394" t="s">
        <v>706</v>
      </c>
      <c r="E76" s="394"/>
      <c r="F76" s="394"/>
      <c r="G76" s="394" t="s">
        <v>506</v>
      </c>
      <c r="H76" s="394"/>
      <c r="I76" s="272"/>
      <c r="N76" s="272"/>
    </row>
    <row r="77" spans="1:14" s="275" customFormat="1" ht="11.25" customHeight="1" x14ac:dyDescent="0.2">
      <c r="A77" s="393"/>
      <c r="B77" s="393"/>
      <c r="C77" s="393"/>
      <c r="D77" s="389"/>
      <c r="E77" s="389"/>
      <c r="F77" s="389"/>
      <c r="G77" s="389"/>
      <c r="H77" s="389"/>
      <c r="I77" s="272"/>
      <c r="N77" s="272"/>
    </row>
    <row r="78" spans="1:14" s="275" customFormat="1" ht="11.25" customHeight="1" x14ac:dyDescent="0.2">
      <c r="A78" s="393"/>
      <c r="B78" s="393"/>
      <c r="C78" s="393"/>
      <c r="D78" s="389"/>
      <c r="E78" s="389"/>
      <c r="F78" s="389"/>
      <c r="G78" s="389"/>
      <c r="H78" s="389"/>
      <c r="I78" s="272"/>
      <c r="N78" s="272"/>
    </row>
    <row r="79" spans="1:14" s="275" customFormat="1" ht="11.25" customHeight="1" x14ac:dyDescent="0.2">
      <c r="A79" s="393"/>
      <c r="B79" s="393"/>
      <c r="C79" s="393"/>
      <c r="D79" s="389"/>
      <c r="E79" s="389"/>
      <c r="F79" s="389"/>
      <c r="G79" s="389"/>
      <c r="H79" s="389"/>
      <c r="I79" s="272"/>
      <c r="N79" s="272"/>
    </row>
    <row r="80" spans="1:14" s="275" customFormat="1" ht="11.25" customHeight="1" x14ac:dyDescent="0.2">
      <c r="A80" s="393"/>
      <c r="B80" s="393"/>
      <c r="C80" s="393"/>
      <c r="D80" s="389"/>
      <c r="E80" s="389"/>
      <c r="F80" s="389"/>
      <c r="G80" s="389"/>
      <c r="H80" s="389"/>
      <c r="I80" s="272"/>
      <c r="N80" s="272"/>
    </row>
    <row r="81" spans="1:14" s="275" customFormat="1" ht="11.25" customHeight="1" x14ac:dyDescent="0.2">
      <c r="A81" s="393"/>
      <c r="B81" s="393"/>
      <c r="C81" s="393"/>
      <c r="D81" s="389"/>
      <c r="E81" s="389"/>
      <c r="F81" s="389"/>
      <c r="G81" s="389"/>
      <c r="H81" s="389"/>
      <c r="I81" s="272"/>
      <c r="N81" s="272"/>
    </row>
    <row r="82" spans="1:14" s="275" customFormat="1" ht="11.25" customHeight="1" x14ac:dyDescent="0.2">
      <c r="A82" s="393"/>
      <c r="B82" s="393"/>
      <c r="C82" s="393"/>
      <c r="D82" s="389"/>
      <c r="E82" s="389"/>
      <c r="F82" s="389"/>
      <c r="G82" s="389"/>
      <c r="H82" s="389"/>
      <c r="I82" s="272"/>
      <c r="N82" s="272"/>
    </row>
    <row r="83" spans="1:14" s="275" customFormat="1" ht="2.25" customHeight="1" x14ac:dyDescent="0.2">
      <c r="A83" s="278"/>
      <c r="I83" s="272"/>
      <c r="N83" s="272"/>
    </row>
    <row r="84" spans="1:14" s="275" customFormat="1" ht="11.25" customHeight="1" x14ac:dyDescent="0.2">
      <c r="A84" s="384" t="s">
        <v>546</v>
      </c>
      <c r="B84" s="401"/>
      <c r="C84" s="402"/>
      <c r="D84" s="402"/>
      <c r="E84" s="402"/>
      <c r="F84" s="402"/>
      <c r="G84" s="402"/>
      <c r="H84" s="403"/>
      <c r="I84" s="272"/>
      <c r="N84" s="272"/>
    </row>
    <row r="85" spans="1:14" s="275" customFormat="1" ht="11.25" customHeight="1" x14ac:dyDescent="0.2">
      <c r="A85" s="384"/>
      <c r="B85" s="404"/>
      <c r="C85" s="405"/>
      <c r="D85" s="405"/>
      <c r="E85" s="405"/>
      <c r="F85" s="405"/>
      <c r="G85" s="405"/>
      <c r="H85" s="406"/>
      <c r="I85" s="272"/>
      <c r="N85" s="272"/>
    </row>
    <row r="86" spans="1:14" s="275" customFormat="1" ht="11.25" customHeight="1" x14ac:dyDescent="0.2">
      <c r="A86" s="384"/>
      <c r="B86" s="404"/>
      <c r="C86" s="405"/>
      <c r="D86" s="405"/>
      <c r="E86" s="405"/>
      <c r="F86" s="405"/>
      <c r="G86" s="405"/>
      <c r="H86" s="406"/>
      <c r="I86" s="272"/>
      <c r="N86" s="272"/>
    </row>
    <row r="87" spans="1:14" s="275" customFormat="1" ht="11.25" customHeight="1" x14ac:dyDescent="0.2">
      <c r="A87" s="384"/>
      <c r="B87" s="404"/>
      <c r="C87" s="405"/>
      <c r="D87" s="405"/>
      <c r="E87" s="405"/>
      <c r="F87" s="405"/>
      <c r="G87" s="405"/>
      <c r="H87" s="406"/>
      <c r="I87" s="272"/>
      <c r="N87" s="272"/>
    </row>
    <row r="88" spans="1:14" s="275" customFormat="1" ht="11.25" customHeight="1" x14ac:dyDescent="0.2">
      <c r="A88" s="384"/>
      <c r="B88" s="407"/>
      <c r="C88" s="408"/>
      <c r="D88" s="408"/>
      <c r="E88" s="408"/>
      <c r="F88" s="408"/>
      <c r="G88" s="408"/>
      <c r="H88" s="409"/>
      <c r="I88" s="272"/>
      <c r="N88" s="272"/>
    </row>
    <row r="89" spans="1:14" s="275" customFormat="1" ht="2.25" customHeight="1" x14ac:dyDescent="0.2">
      <c r="A89" s="278"/>
      <c r="I89" s="272"/>
      <c r="N89" s="272"/>
    </row>
    <row r="90" spans="1:14" s="275" customFormat="1" ht="11.25" x14ac:dyDescent="0.2">
      <c r="A90" s="413" t="s">
        <v>547</v>
      </c>
      <c r="B90" s="413"/>
      <c r="C90" s="413"/>
      <c r="D90" s="413"/>
      <c r="E90" s="413"/>
      <c r="F90" s="413"/>
      <c r="G90" s="413"/>
      <c r="H90" s="413"/>
      <c r="I90" s="272"/>
      <c r="N90" s="272"/>
    </row>
    <row r="91" spans="1:14" s="275" customFormat="1" ht="22.5" customHeight="1" x14ac:dyDescent="0.2">
      <c r="A91" s="394" t="s">
        <v>226</v>
      </c>
      <c r="B91" s="394"/>
      <c r="C91" s="394" t="s">
        <v>225</v>
      </c>
      <c r="D91" s="394"/>
      <c r="E91" s="394" t="s">
        <v>507</v>
      </c>
      <c r="F91" s="394"/>
      <c r="G91" s="394" t="s">
        <v>63</v>
      </c>
      <c r="H91" s="394"/>
      <c r="I91" s="272"/>
      <c r="N91" s="272"/>
    </row>
    <row r="92" spans="1:14" s="275" customFormat="1" ht="11.25" x14ac:dyDescent="0.2">
      <c r="A92" s="412"/>
      <c r="B92" s="412"/>
      <c r="C92" s="412"/>
      <c r="D92" s="412"/>
      <c r="E92" s="395"/>
      <c r="F92" s="395"/>
      <c r="G92" s="392"/>
      <c r="H92" s="392"/>
      <c r="I92" s="272"/>
      <c r="N92" s="272"/>
    </row>
    <row r="93" spans="1:14" s="275" customFormat="1" ht="11.25" x14ac:dyDescent="0.2">
      <c r="A93" s="412"/>
      <c r="B93" s="412"/>
      <c r="C93" s="412"/>
      <c r="D93" s="412"/>
      <c r="E93" s="395"/>
      <c r="F93" s="395"/>
      <c r="G93" s="392"/>
      <c r="H93" s="392"/>
      <c r="I93" s="272"/>
      <c r="N93" s="272"/>
    </row>
    <row r="94" spans="1:14" s="275" customFormat="1" ht="11.25" x14ac:dyDescent="0.2">
      <c r="A94" s="412"/>
      <c r="B94" s="412"/>
      <c r="C94" s="412"/>
      <c r="D94" s="412"/>
      <c r="E94" s="395"/>
      <c r="F94" s="395"/>
      <c r="G94" s="392"/>
      <c r="H94" s="392"/>
      <c r="I94" s="272"/>
      <c r="N94" s="272"/>
    </row>
    <row r="95" spans="1:14" s="275" customFormat="1" ht="11.25" x14ac:dyDescent="0.2">
      <c r="A95" s="412"/>
      <c r="B95" s="412"/>
      <c r="C95" s="412"/>
      <c r="D95" s="412"/>
      <c r="E95" s="395"/>
      <c r="F95" s="395"/>
      <c r="G95" s="392"/>
      <c r="H95" s="392"/>
      <c r="I95" s="272"/>
      <c r="N95" s="272"/>
    </row>
    <row r="96" spans="1:14" s="275" customFormat="1" ht="11.25" x14ac:dyDescent="0.2">
      <c r="A96" s="412"/>
      <c r="B96" s="412"/>
      <c r="C96" s="412"/>
      <c r="D96" s="412"/>
      <c r="E96" s="395"/>
      <c r="F96" s="395"/>
      <c r="G96" s="392"/>
      <c r="H96" s="392"/>
      <c r="I96" s="272"/>
      <c r="N96" s="272"/>
    </row>
    <row r="97" spans="1:14" s="275" customFormat="1" ht="2.25" customHeight="1" x14ac:dyDescent="0.2">
      <c r="A97" s="278"/>
      <c r="I97" s="272"/>
      <c r="N97" s="272"/>
    </row>
    <row r="98" spans="1:14" s="275" customFormat="1" ht="11.25" x14ac:dyDescent="0.2">
      <c r="A98" s="384" t="s">
        <v>548</v>
      </c>
      <c r="B98" s="385"/>
      <c r="C98" s="389"/>
      <c r="D98" s="389"/>
      <c r="E98" s="389"/>
      <c r="F98" s="389"/>
      <c r="G98" s="389"/>
      <c r="H98" s="389"/>
      <c r="I98" s="272"/>
      <c r="N98" s="272"/>
    </row>
    <row r="99" spans="1:14" s="275" customFormat="1" ht="11.25" x14ac:dyDescent="0.2">
      <c r="A99" s="384"/>
      <c r="B99" s="385"/>
      <c r="C99" s="389"/>
      <c r="D99" s="389"/>
      <c r="E99" s="389"/>
      <c r="F99" s="389"/>
      <c r="G99" s="389"/>
      <c r="H99" s="389"/>
      <c r="I99" s="272"/>
      <c r="N99" s="272"/>
    </row>
    <row r="100" spans="1:14" s="275" customFormat="1" ht="11.25" x14ac:dyDescent="0.2">
      <c r="A100" s="384"/>
      <c r="B100" s="385"/>
      <c r="C100" s="389"/>
      <c r="D100" s="389"/>
      <c r="E100" s="389"/>
      <c r="F100" s="389"/>
      <c r="G100" s="389"/>
      <c r="H100" s="389"/>
      <c r="I100" s="272"/>
      <c r="N100" s="272"/>
    </row>
    <row r="101" spans="1:14" s="275" customFormat="1" ht="11.25" x14ac:dyDescent="0.2">
      <c r="A101" s="384"/>
      <c r="B101" s="385"/>
      <c r="C101" s="389"/>
      <c r="D101" s="389"/>
      <c r="E101" s="389"/>
      <c r="F101" s="389"/>
      <c r="G101" s="389"/>
      <c r="H101" s="389"/>
      <c r="I101" s="272"/>
      <c r="N101" s="272"/>
    </row>
    <row r="102" spans="1:14" s="275" customFormat="1" ht="2.25" customHeight="1" x14ac:dyDescent="0.2">
      <c r="A102" s="278"/>
      <c r="I102" s="272"/>
      <c r="N102" s="272"/>
    </row>
    <row r="103" spans="1:14" s="275" customFormat="1" ht="11.25" x14ac:dyDescent="0.2">
      <c r="A103" s="384" t="s">
        <v>549</v>
      </c>
      <c r="B103" s="385"/>
      <c r="C103" s="389"/>
      <c r="D103" s="389"/>
      <c r="E103" s="389"/>
      <c r="F103" s="389"/>
      <c r="G103" s="389"/>
      <c r="H103" s="389"/>
      <c r="I103" s="272"/>
      <c r="N103" s="272"/>
    </row>
    <row r="104" spans="1:14" s="275" customFormat="1" ht="11.25" x14ac:dyDescent="0.2">
      <c r="A104" s="384"/>
      <c r="B104" s="385"/>
      <c r="C104" s="389"/>
      <c r="D104" s="389"/>
      <c r="E104" s="389"/>
      <c r="F104" s="389"/>
      <c r="G104" s="389"/>
      <c r="H104" s="389"/>
      <c r="I104" s="272"/>
      <c r="N104" s="272"/>
    </row>
    <row r="105" spans="1:14" s="275" customFormat="1" ht="11.25" x14ac:dyDescent="0.2">
      <c r="A105" s="384"/>
      <c r="B105" s="385"/>
      <c r="C105" s="389"/>
      <c r="D105" s="389"/>
      <c r="E105" s="389"/>
      <c r="F105" s="389"/>
      <c r="G105" s="389"/>
      <c r="H105" s="389"/>
      <c r="I105" s="272"/>
      <c r="N105" s="272"/>
    </row>
    <row r="106" spans="1:14" s="275" customFormat="1" ht="11.25" x14ac:dyDescent="0.2">
      <c r="A106" s="384"/>
      <c r="B106" s="385"/>
      <c r="C106" s="389"/>
      <c r="D106" s="389"/>
      <c r="E106" s="389"/>
      <c r="F106" s="389"/>
      <c r="G106" s="389"/>
      <c r="H106" s="389"/>
      <c r="I106" s="272"/>
      <c r="N106" s="272"/>
    </row>
    <row r="107" spans="1:14" s="275" customFormat="1" ht="2.25" customHeight="1" x14ac:dyDescent="0.2">
      <c r="A107" s="278"/>
      <c r="I107" s="272"/>
      <c r="N107" s="272"/>
    </row>
    <row r="108" spans="1:14" s="275" customFormat="1" ht="11.25" x14ac:dyDescent="0.2">
      <c r="A108" s="384" t="s">
        <v>550</v>
      </c>
      <c r="B108" s="384"/>
      <c r="C108" s="384"/>
      <c r="D108" s="384"/>
      <c r="E108" s="384"/>
      <c r="F108" s="385"/>
      <c r="G108" s="390"/>
      <c r="H108" s="391"/>
      <c r="I108" s="272"/>
      <c r="N108" s="272"/>
    </row>
    <row r="109" spans="1:14" s="275" customFormat="1" ht="2.25" customHeight="1" x14ac:dyDescent="0.2">
      <c r="A109" s="278"/>
      <c r="I109" s="272"/>
      <c r="N109" s="272"/>
    </row>
    <row r="110" spans="1:14" s="275" customFormat="1" ht="11.25" x14ac:dyDescent="0.2">
      <c r="A110" s="384" t="s">
        <v>551</v>
      </c>
      <c r="B110" s="384"/>
      <c r="C110" s="384"/>
      <c r="D110" s="384"/>
      <c r="E110" s="384"/>
      <c r="F110" s="385"/>
      <c r="G110" s="390"/>
      <c r="H110" s="391"/>
      <c r="I110" s="272"/>
      <c r="N110" s="272"/>
    </row>
    <row r="111" spans="1:14" s="275" customFormat="1" ht="2.25" customHeight="1" x14ac:dyDescent="0.2">
      <c r="A111" s="278"/>
      <c r="I111" s="272"/>
      <c r="N111" s="272"/>
    </row>
    <row r="112" spans="1:14" s="275" customFormat="1" ht="33.75" customHeight="1" x14ac:dyDescent="0.2">
      <c r="A112" s="386" t="s">
        <v>552</v>
      </c>
      <c r="B112" s="387"/>
      <c r="C112" s="387"/>
      <c r="D112" s="387"/>
      <c r="E112" s="387"/>
      <c r="F112" s="388"/>
      <c r="G112" s="388"/>
      <c r="H112" s="388"/>
      <c r="I112" s="272"/>
      <c r="N112" s="272"/>
    </row>
    <row r="113" spans="1:21" s="275" customFormat="1" ht="90" x14ac:dyDescent="0.2">
      <c r="A113" s="99" t="s">
        <v>216</v>
      </c>
      <c r="B113" s="99" t="s">
        <v>441</v>
      </c>
      <c r="C113" s="99" t="s">
        <v>740</v>
      </c>
      <c r="D113" s="99" t="s">
        <v>741</v>
      </c>
      <c r="E113" s="99" t="s">
        <v>508</v>
      </c>
      <c r="F113" s="99" t="s">
        <v>509</v>
      </c>
      <c r="G113" s="351"/>
      <c r="H113" s="289"/>
      <c r="I113" s="289"/>
      <c r="L113" s="272"/>
    </row>
    <row r="114" spans="1:21" s="275" customFormat="1" ht="11.25" x14ac:dyDescent="0.2">
      <c r="A114" s="97"/>
      <c r="B114" s="105"/>
      <c r="C114" s="106"/>
      <c r="D114" s="111">
        <f>B114*C114*0.0177</f>
        <v>0</v>
      </c>
      <c r="E114" s="107">
        <f>B114*C114+D114</f>
        <v>0</v>
      </c>
      <c r="F114" s="108">
        <f>E114*12</f>
        <v>0</v>
      </c>
      <c r="G114" s="350"/>
      <c r="L114" s="272"/>
    </row>
    <row r="115" spans="1:21" s="275" customFormat="1" ht="11.25" x14ac:dyDescent="0.2">
      <c r="A115" s="97"/>
      <c r="B115" s="105"/>
      <c r="C115" s="106"/>
      <c r="D115" s="111">
        <f t="shared" ref="D115:D120" si="0">B115*C115*0.0177</f>
        <v>0</v>
      </c>
      <c r="E115" s="107">
        <f t="shared" ref="E115:E120" si="1">B115*C115+D115</f>
        <v>0</v>
      </c>
      <c r="F115" s="108">
        <f t="shared" ref="F115:F120" si="2">E115*12</f>
        <v>0</v>
      </c>
      <c r="G115" s="350"/>
      <c r="L115" s="272"/>
    </row>
    <row r="116" spans="1:21" s="275" customFormat="1" ht="11.25" x14ac:dyDescent="0.2">
      <c r="A116" s="97"/>
      <c r="B116" s="105"/>
      <c r="C116" s="106"/>
      <c r="D116" s="111">
        <f t="shared" si="0"/>
        <v>0</v>
      </c>
      <c r="E116" s="107">
        <f t="shared" si="1"/>
        <v>0</v>
      </c>
      <c r="F116" s="108">
        <f t="shared" si="2"/>
        <v>0</v>
      </c>
      <c r="G116" s="350"/>
      <c r="L116" s="272"/>
    </row>
    <row r="117" spans="1:21" s="275" customFormat="1" ht="11.25" x14ac:dyDescent="0.2">
      <c r="A117" s="97"/>
      <c r="B117" s="105"/>
      <c r="C117" s="106"/>
      <c r="D117" s="111">
        <f t="shared" si="0"/>
        <v>0</v>
      </c>
      <c r="E117" s="107">
        <f t="shared" si="1"/>
        <v>0</v>
      </c>
      <c r="F117" s="108">
        <f t="shared" si="2"/>
        <v>0</v>
      </c>
      <c r="G117" s="350"/>
      <c r="L117" s="272"/>
    </row>
    <row r="118" spans="1:21" s="275" customFormat="1" ht="11.25" x14ac:dyDescent="0.2">
      <c r="A118" s="97"/>
      <c r="B118" s="105"/>
      <c r="C118" s="106"/>
      <c r="D118" s="111">
        <f t="shared" si="0"/>
        <v>0</v>
      </c>
      <c r="E118" s="107">
        <f t="shared" si="1"/>
        <v>0</v>
      </c>
      <c r="F118" s="108">
        <f t="shared" si="2"/>
        <v>0</v>
      </c>
      <c r="G118" s="350"/>
      <c r="L118" s="272"/>
    </row>
    <row r="119" spans="1:21" s="275" customFormat="1" ht="11.25" x14ac:dyDescent="0.2">
      <c r="A119" s="97"/>
      <c r="B119" s="105"/>
      <c r="C119" s="106"/>
      <c r="D119" s="111">
        <f t="shared" si="0"/>
        <v>0</v>
      </c>
      <c r="E119" s="107">
        <f t="shared" si="1"/>
        <v>0</v>
      </c>
      <c r="F119" s="108">
        <f t="shared" si="2"/>
        <v>0</v>
      </c>
      <c r="G119" s="350"/>
      <c r="L119" s="272"/>
    </row>
    <row r="120" spans="1:21" s="275" customFormat="1" ht="11.25" x14ac:dyDescent="0.2">
      <c r="A120" s="97"/>
      <c r="B120" s="105"/>
      <c r="C120" s="106"/>
      <c r="D120" s="111">
        <f t="shared" si="0"/>
        <v>0</v>
      </c>
      <c r="E120" s="107">
        <f t="shared" si="1"/>
        <v>0</v>
      </c>
      <c r="F120" s="108">
        <f t="shared" si="2"/>
        <v>0</v>
      </c>
      <c r="G120" s="350"/>
      <c r="L120" s="272"/>
    </row>
    <row r="121" spans="1:21" s="275" customFormat="1" ht="11.25" x14ac:dyDescent="0.2">
      <c r="A121" s="109" t="s">
        <v>217</v>
      </c>
      <c r="B121" s="110"/>
      <c r="C121" s="111"/>
      <c r="D121" s="111"/>
      <c r="E121" s="107">
        <f>SUM(E114:E120)</f>
        <v>0</v>
      </c>
      <c r="F121" s="108">
        <f>SUM(F114:F120)</f>
        <v>0</v>
      </c>
      <c r="G121" s="350"/>
      <c r="L121" s="272"/>
    </row>
    <row r="122" spans="1:21" s="275" customFormat="1" ht="2.25" customHeight="1" x14ac:dyDescent="0.2">
      <c r="A122" s="278"/>
      <c r="I122" s="272"/>
      <c r="N122" s="272"/>
    </row>
    <row r="123" spans="1:21" s="275" customFormat="1" ht="12.75" customHeight="1" x14ac:dyDescent="0.2">
      <c r="A123" s="384" t="s">
        <v>553</v>
      </c>
      <c r="B123" s="384"/>
      <c r="C123" s="385"/>
      <c r="D123" s="390"/>
      <c r="E123" s="397"/>
      <c r="F123" s="397"/>
      <c r="G123" s="397"/>
      <c r="H123" s="391"/>
      <c r="I123" s="272"/>
      <c r="N123" s="272"/>
      <c r="O123" s="277" t="s">
        <v>227</v>
      </c>
      <c r="P123" s="277" t="s">
        <v>232</v>
      </c>
      <c r="Q123" s="277" t="s">
        <v>218</v>
      </c>
      <c r="R123" s="277" t="s">
        <v>229</v>
      </c>
      <c r="S123" s="277" t="s">
        <v>230</v>
      </c>
      <c r="T123" s="277" t="s">
        <v>228</v>
      </c>
      <c r="U123" s="277" t="s">
        <v>231</v>
      </c>
    </row>
    <row r="124" spans="1:21" s="275" customFormat="1" ht="2.25" customHeight="1" x14ac:dyDescent="0.2">
      <c r="A124" s="278"/>
      <c r="I124" s="272"/>
      <c r="N124" s="272"/>
    </row>
    <row r="125" spans="1:21" s="275" customFormat="1" ht="9.75" customHeight="1" x14ac:dyDescent="0.2">
      <c r="A125" s="385" t="s">
        <v>554</v>
      </c>
      <c r="B125" s="401"/>
      <c r="C125" s="402"/>
      <c r="D125" s="402"/>
      <c r="E125" s="402"/>
      <c r="F125" s="402"/>
      <c r="G125" s="402"/>
      <c r="H125" s="403"/>
      <c r="I125" s="272"/>
      <c r="N125" s="272"/>
    </row>
    <row r="126" spans="1:21" s="275" customFormat="1" ht="9.75" customHeight="1" x14ac:dyDescent="0.2">
      <c r="A126" s="385"/>
      <c r="B126" s="404"/>
      <c r="C126" s="405"/>
      <c r="D126" s="405"/>
      <c r="E126" s="405"/>
      <c r="F126" s="405"/>
      <c r="G126" s="405"/>
      <c r="H126" s="406"/>
      <c r="I126" s="272"/>
      <c r="N126" s="272"/>
    </row>
    <row r="127" spans="1:21" s="275" customFormat="1" ht="9.75" customHeight="1" x14ac:dyDescent="0.2">
      <c r="A127" s="385"/>
      <c r="B127" s="404"/>
      <c r="C127" s="405"/>
      <c r="D127" s="405"/>
      <c r="E127" s="405"/>
      <c r="F127" s="405"/>
      <c r="G127" s="405"/>
      <c r="H127" s="406"/>
      <c r="I127" s="272"/>
      <c r="N127" s="272"/>
    </row>
    <row r="128" spans="1:21" s="275" customFormat="1" ht="9.75" customHeight="1" x14ac:dyDescent="0.2">
      <c r="A128" s="385"/>
      <c r="B128" s="404"/>
      <c r="C128" s="405"/>
      <c r="D128" s="405"/>
      <c r="E128" s="405"/>
      <c r="F128" s="405"/>
      <c r="G128" s="405"/>
      <c r="H128" s="406"/>
      <c r="I128" s="272"/>
      <c r="N128" s="272"/>
    </row>
    <row r="129" spans="1:16" s="275" customFormat="1" ht="9.75" customHeight="1" x14ac:dyDescent="0.2">
      <c r="A129" s="385"/>
      <c r="B129" s="407"/>
      <c r="C129" s="408"/>
      <c r="D129" s="408"/>
      <c r="E129" s="408"/>
      <c r="F129" s="408"/>
      <c r="G129" s="408"/>
      <c r="H129" s="409"/>
      <c r="I129" s="272"/>
      <c r="N129" s="272"/>
    </row>
    <row r="130" spans="1:16" s="275" customFormat="1" ht="2.25" customHeight="1" x14ac:dyDescent="0.2">
      <c r="A130" s="278"/>
      <c r="I130" s="272"/>
      <c r="N130" s="272"/>
    </row>
    <row r="131" spans="1:16" s="275" customFormat="1" ht="11.25" x14ac:dyDescent="0.2">
      <c r="A131" s="276" t="s">
        <v>419</v>
      </c>
      <c r="B131" s="277"/>
      <c r="C131" s="277"/>
      <c r="D131" s="277"/>
      <c r="E131" s="277"/>
      <c r="F131" s="277"/>
      <c r="G131" s="277"/>
      <c r="H131" s="277"/>
      <c r="I131" s="272"/>
      <c r="N131" s="272"/>
    </row>
    <row r="132" spans="1:16" s="275" customFormat="1" ht="2.25" customHeight="1" x14ac:dyDescent="0.2">
      <c r="A132" s="278"/>
      <c r="I132" s="272"/>
      <c r="N132" s="272"/>
    </row>
    <row r="133" spans="1:16" s="275" customFormat="1" ht="11.25" x14ac:dyDescent="0.2">
      <c r="A133" s="384" t="s">
        <v>711</v>
      </c>
      <c r="B133" s="401"/>
      <c r="C133" s="402"/>
      <c r="D133" s="402"/>
      <c r="E133" s="402"/>
      <c r="F133" s="402"/>
      <c r="G133" s="402"/>
      <c r="H133" s="403"/>
      <c r="I133" s="272"/>
      <c r="N133" s="272"/>
    </row>
    <row r="134" spans="1:16" s="275" customFormat="1" ht="9" customHeight="1" x14ac:dyDescent="0.2">
      <c r="A134" s="384"/>
      <c r="B134" s="404"/>
      <c r="C134" s="405"/>
      <c r="D134" s="405"/>
      <c r="E134" s="405"/>
      <c r="F134" s="405"/>
      <c r="G134" s="405"/>
      <c r="H134" s="406"/>
      <c r="I134" s="272"/>
      <c r="N134" s="272"/>
    </row>
    <row r="135" spans="1:16" s="275" customFormat="1" ht="11.25" x14ac:dyDescent="0.2">
      <c r="A135" s="384"/>
      <c r="B135" s="404"/>
      <c r="C135" s="405"/>
      <c r="D135" s="405"/>
      <c r="E135" s="405"/>
      <c r="F135" s="405"/>
      <c r="G135" s="405"/>
      <c r="H135" s="406"/>
      <c r="I135" s="272"/>
      <c r="N135" s="272"/>
    </row>
    <row r="136" spans="1:16" s="275" customFormat="1" ht="10.5" customHeight="1" x14ac:dyDescent="0.2">
      <c r="A136" s="384"/>
      <c r="B136" s="404"/>
      <c r="C136" s="405"/>
      <c r="D136" s="405"/>
      <c r="E136" s="405"/>
      <c r="F136" s="405"/>
      <c r="G136" s="405"/>
      <c r="H136" s="406"/>
      <c r="I136" s="272"/>
      <c r="N136" s="272"/>
    </row>
    <row r="137" spans="1:16" s="275" customFormat="1" ht="10.5" customHeight="1" x14ac:dyDescent="0.2">
      <c r="A137" s="384"/>
      <c r="B137" s="407"/>
      <c r="C137" s="408"/>
      <c r="D137" s="408"/>
      <c r="E137" s="408"/>
      <c r="F137" s="408"/>
      <c r="G137" s="408"/>
      <c r="H137" s="409"/>
      <c r="I137" s="272"/>
      <c r="N137" s="272"/>
    </row>
    <row r="138" spans="1:16" s="275" customFormat="1" ht="2.25" customHeight="1" x14ac:dyDescent="0.2">
      <c r="A138" s="278"/>
      <c r="I138" s="272"/>
      <c r="N138" s="272"/>
    </row>
    <row r="139" spans="1:16" s="275" customFormat="1" ht="11.25" x14ac:dyDescent="0.2">
      <c r="A139" s="384" t="s">
        <v>712</v>
      </c>
      <c r="B139" s="401"/>
      <c r="C139" s="402"/>
      <c r="D139" s="402"/>
      <c r="E139" s="402"/>
      <c r="F139" s="402"/>
      <c r="G139" s="402"/>
      <c r="H139" s="403"/>
      <c r="I139" s="272"/>
      <c r="N139" s="272"/>
    </row>
    <row r="140" spans="1:16" s="275" customFormat="1" ht="11.25" x14ac:dyDescent="0.2">
      <c r="A140" s="384"/>
      <c r="B140" s="404"/>
      <c r="C140" s="405"/>
      <c r="D140" s="405"/>
      <c r="E140" s="405"/>
      <c r="F140" s="405"/>
      <c r="G140" s="405"/>
      <c r="H140" s="406"/>
      <c r="I140" s="272"/>
      <c r="N140" s="272"/>
    </row>
    <row r="141" spans="1:16" s="275" customFormat="1" ht="11.25" x14ac:dyDescent="0.2">
      <c r="A141" s="384"/>
      <c r="B141" s="404"/>
      <c r="C141" s="405"/>
      <c r="D141" s="405"/>
      <c r="E141" s="405"/>
      <c r="F141" s="405"/>
      <c r="G141" s="405"/>
      <c r="H141" s="406"/>
      <c r="I141" s="272"/>
      <c r="N141" s="272"/>
    </row>
    <row r="142" spans="1:16" s="275" customFormat="1" ht="11.25" x14ac:dyDescent="0.2">
      <c r="A142" s="384"/>
      <c r="B142" s="407"/>
      <c r="C142" s="408"/>
      <c r="D142" s="408"/>
      <c r="E142" s="408"/>
      <c r="F142" s="408"/>
      <c r="G142" s="408"/>
      <c r="H142" s="409"/>
      <c r="I142" s="272"/>
      <c r="N142" s="272"/>
    </row>
    <row r="143" spans="1:16" s="275" customFormat="1" ht="2.25" customHeight="1" x14ac:dyDescent="0.2">
      <c r="A143" s="278"/>
      <c r="I143" s="272"/>
      <c r="N143" s="272"/>
    </row>
    <row r="144" spans="1:16" s="275" customFormat="1" ht="11.25" x14ac:dyDescent="0.2">
      <c r="A144" s="278" t="s">
        <v>555</v>
      </c>
      <c r="E144" s="115"/>
      <c r="I144" s="272"/>
      <c r="N144" s="272"/>
      <c r="O144" s="277" t="s">
        <v>416</v>
      </c>
      <c r="P144" s="277" t="s">
        <v>417</v>
      </c>
    </row>
    <row r="145" spans="1:40" s="275" customFormat="1" ht="2.25" customHeight="1" x14ac:dyDescent="0.2">
      <c r="A145" s="278"/>
      <c r="I145" s="272"/>
      <c r="N145" s="272"/>
    </row>
    <row r="146" spans="1:40" s="275" customFormat="1" ht="11.25" x14ac:dyDescent="0.2">
      <c r="A146" s="278" t="s">
        <v>556</v>
      </c>
      <c r="D146" s="281"/>
      <c r="I146" s="272"/>
      <c r="N146" s="272"/>
    </row>
    <row r="147" spans="1:40" s="275" customFormat="1" ht="2.25" customHeight="1" x14ac:dyDescent="0.2">
      <c r="A147" s="278"/>
      <c r="I147" s="272"/>
      <c r="N147" s="272"/>
    </row>
    <row r="148" spans="1:40" s="275" customFormat="1" ht="11.25" customHeight="1" x14ac:dyDescent="0.2">
      <c r="A148" s="414" t="s">
        <v>713</v>
      </c>
      <c r="B148" s="414"/>
      <c r="C148" s="414"/>
      <c r="D148" s="415"/>
      <c r="E148" s="418"/>
      <c r="F148" s="419"/>
      <c r="G148" s="419"/>
      <c r="H148" s="420"/>
      <c r="I148" s="272"/>
      <c r="N148" s="272"/>
      <c r="O148" s="283" t="s">
        <v>445</v>
      </c>
      <c r="P148" s="283" t="s">
        <v>446</v>
      </c>
    </row>
    <row r="149" spans="1:40" s="275" customFormat="1" ht="2.25" customHeight="1" x14ac:dyDescent="0.2">
      <c r="A149" s="284"/>
      <c r="D149" s="285"/>
      <c r="I149" s="272"/>
      <c r="N149" s="272"/>
    </row>
    <row r="150" spans="1:40" s="275" customFormat="1" ht="11.25" x14ac:dyDescent="0.2">
      <c r="A150" s="414" t="s">
        <v>714</v>
      </c>
      <c r="B150" s="414"/>
      <c r="C150" s="414"/>
      <c r="D150" s="415"/>
      <c r="E150" s="418"/>
      <c r="F150" s="419"/>
      <c r="G150" s="419"/>
      <c r="H150" s="420"/>
      <c r="I150" s="272"/>
      <c r="N150" s="272"/>
      <c r="O150" s="199"/>
      <c r="P150" s="199"/>
      <c r="Q150" s="199"/>
      <c r="R150" s="199"/>
      <c r="S150" s="199"/>
      <c r="T150" s="199"/>
      <c r="U150" s="199"/>
      <c r="AI150" s="383" t="str">
        <f>IF(E150&gt;25000,"maksimali paskolos suma yra 25000 EUR","")</f>
        <v/>
      </c>
      <c r="AJ150" s="383"/>
      <c r="AK150" s="383"/>
      <c r="AL150" s="383"/>
      <c r="AM150" s="383"/>
      <c r="AN150" s="383"/>
    </row>
    <row r="151" spans="1:40" s="289" customFormat="1" ht="2.25" customHeight="1" x14ac:dyDescent="0.2">
      <c r="A151" s="286"/>
      <c r="B151" s="286"/>
      <c r="C151" s="286"/>
      <c r="D151" s="286"/>
      <c r="E151" s="287"/>
      <c r="F151" s="287"/>
      <c r="G151" s="287"/>
      <c r="H151" s="287"/>
      <c r="I151" s="288"/>
      <c r="N151" s="288"/>
      <c r="O151" s="145"/>
      <c r="P151" s="145"/>
      <c r="Q151" s="145"/>
      <c r="R151" s="145"/>
      <c r="S151" s="145"/>
      <c r="T151" s="145"/>
      <c r="U151" s="145"/>
    </row>
    <row r="152" spans="1:40" s="275" customFormat="1" ht="12.75" customHeight="1" x14ac:dyDescent="0.2">
      <c r="A152" s="416" t="s">
        <v>447</v>
      </c>
      <c r="B152" s="416"/>
      <c r="C152" s="416"/>
      <c r="D152" s="417"/>
      <c r="E152" s="421" t="s">
        <v>598</v>
      </c>
      <c r="F152" s="422"/>
      <c r="G152" s="422"/>
      <c r="H152" s="423"/>
      <c r="I152" s="272"/>
      <c r="N152" s="272"/>
      <c r="O152" s="277" t="s">
        <v>600</v>
      </c>
      <c r="P152" s="277" t="s">
        <v>598</v>
      </c>
      <c r="Q152" s="199" t="s">
        <v>604</v>
      </c>
      <c r="R152" s="199"/>
      <c r="S152" s="199"/>
      <c r="T152" s="199"/>
      <c r="U152" s="199"/>
      <c r="AI152" s="290" t="str">
        <f>IF(E152=Q152,"Lape ''Paskolos gr'' įveskite paskolos įmokas!","")</f>
        <v/>
      </c>
    </row>
    <row r="153" spans="1:40" s="275" customFormat="1" ht="4.5" customHeight="1" x14ac:dyDescent="0.2">
      <c r="A153" s="282"/>
      <c r="B153" s="282"/>
      <c r="C153" s="282"/>
      <c r="D153" s="286"/>
      <c r="E153" s="291"/>
      <c r="F153" s="127"/>
      <c r="G153" s="291"/>
      <c r="H153" s="127"/>
      <c r="I153" s="272"/>
      <c r="N153" s="272"/>
      <c r="O153" s="199"/>
      <c r="P153" s="199"/>
      <c r="Q153" s="199"/>
      <c r="R153" s="199"/>
      <c r="S153" s="199"/>
      <c r="T153" s="199"/>
      <c r="U153" s="199"/>
    </row>
    <row r="154" spans="1:40" s="275" customFormat="1" ht="12.75" customHeight="1" x14ac:dyDescent="0.2">
      <c r="A154" s="414" t="s">
        <v>242</v>
      </c>
      <c r="B154" s="414"/>
      <c r="C154" s="414"/>
      <c r="D154" s="415"/>
      <c r="E154" s="115"/>
      <c r="F154" s="116" t="s">
        <v>256</v>
      </c>
      <c r="G154" s="81"/>
      <c r="H154" s="116" t="s">
        <v>257</v>
      </c>
      <c r="I154" s="272"/>
      <c r="N154" s="272"/>
      <c r="O154" s="277">
        <v>2010</v>
      </c>
      <c r="P154" s="277">
        <v>2011</v>
      </c>
      <c r="Q154" s="277">
        <v>2012</v>
      </c>
      <c r="R154" s="277">
        <v>2013</v>
      </c>
      <c r="S154" s="277">
        <v>2014</v>
      </c>
      <c r="T154" s="277">
        <v>2015</v>
      </c>
      <c r="U154" s="277">
        <v>2016</v>
      </c>
      <c r="V154" s="277">
        <v>2017</v>
      </c>
      <c r="W154" s="277">
        <v>2018</v>
      </c>
      <c r="X154" s="277">
        <v>2019</v>
      </c>
      <c r="Y154" s="277" t="s">
        <v>103</v>
      </c>
    </row>
    <row r="155" spans="1:40" s="275" customFormat="1" ht="12.75" customHeight="1" x14ac:dyDescent="0.2">
      <c r="A155" s="414" t="s">
        <v>715</v>
      </c>
      <c r="B155" s="414"/>
      <c r="C155" s="414"/>
      <c r="D155" s="415"/>
      <c r="E155" s="115"/>
      <c r="F155" s="116" t="s">
        <v>256</v>
      </c>
      <c r="G155" s="81"/>
      <c r="H155" s="116" t="s">
        <v>257</v>
      </c>
      <c r="I155" s="272"/>
      <c r="N155" s="272"/>
      <c r="O155" s="277" t="s">
        <v>244</v>
      </c>
      <c r="P155" s="277" t="s">
        <v>245</v>
      </c>
      <c r="Q155" s="277" t="s">
        <v>246</v>
      </c>
      <c r="R155" s="277" t="s">
        <v>247</v>
      </c>
      <c r="S155" s="277" t="s">
        <v>248</v>
      </c>
      <c r="T155" s="277" t="s">
        <v>249</v>
      </c>
      <c r="U155" s="277" t="s">
        <v>250</v>
      </c>
      <c r="V155" s="277" t="s">
        <v>251</v>
      </c>
      <c r="W155" s="277" t="s">
        <v>252</v>
      </c>
      <c r="X155" s="277" t="s">
        <v>253</v>
      </c>
      <c r="Y155" s="277" t="s">
        <v>254</v>
      </c>
      <c r="Z155" s="277" t="s">
        <v>255</v>
      </c>
      <c r="AA155" s="199"/>
      <c r="AB155" s="199"/>
      <c r="AC155" s="199"/>
      <c r="AD155" s="199"/>
      <c r="AE155" s="199"/>
      <c r="AF155" s="199"/>
      <c r="AG155" s="199"/>
    </row>
    <row r="156" spans="1:40" s="275" customFormat="1" ht="12.75" customHeight="1" x14ac:dyDescent="0.2">
      <c r="A156" s="414" t="s">
        <v>716</v>
      </c>
      <c r="B156" s="414"/>
      <c r="C156" s="414"/>
      <c r="D156" s="415"/>
      <c r="E156" s="115"/>
      <c r="F156" s="116" t="s">
        <v>256</v>
      </c>
      <c r="G156" s="81"/>
      <c r="H156" s="116" t="s">
        <v>257</v>
      </c>
      <c r="I156" s="272"/>
      <c r="N156" s="272"/>
      <c r="O156" s="199"/>
      <c r="P156" s="199"/>
      <c r="Q156" s="199"/>
      <c r="R156" s="199"/>
      <c r="S156" s="199"/>
      <c r="T156" s="199"/>
      <c r="U156" s="199"/>
      <c r="V156" s="199"/>
      <c r="W156" s="199"/>
      <c r="X156" s="199"/>
      <c r="Y156" s="199"/>
      <c r="Z156" s="199"/>
      <c r="AA156" s="199"/>
      <c r="AB156" s="199"/>
      <c r="AC156" s="199"/>
      <c r="AD156" s="199"/>
      <c r="AE156" s="199"/>
      <c r="AF156" s="199"/>
      <c r="AG156" s="199"/>
    </row>
    <row r="157" spans="1:40" s="275" customFormat="1" ht="3.75" customHeight="1" x14ac:dyDescent="0.2">
      <c r="A157" s="282"/>
      <c r="B157" s="282"/>
      <c r="C157" s="282"/>
      <c r="D157" s="286"/>
      <c r="E157" s="117"/>
      <c r="F157" s="116"/>
      <c r="G157" s="118"/>
      <c r="H157" s="116"/>
      <c r="I157" s="272"/>
      <c r="N157" s="272"/>
      <c r="O157" s="199"/>
      <c r="P157" s="199"/>
      <c r="Q157" s="199"/>
      <c r="R157" s="199"/>
      <c r="S157" s="199"/>
      <c r="T157" s="199"/>
      <c r="U157" s="199"/>
      <c r="V157" s="199"/>
      <c r="W157" s="199"/>
      <c r="X157" s="199"/>
      <c r="Y157" s="199"/>
      <c r="Z157" s="199"/>
      <c r="AA157" s="199"/>
      <c r="AB157" s="199"/>
      <c r="AC157" s="199"/>
      <c r="AD157" s="199"/>
      <c r="AE157" s="199"/>
      <c r="AF157" s="199"/>
      <c r="AG157" s="199"/>
    </row>
    <row r="158" spans="1:40" x14ac:dyDescent="0.2">
      <c r="R158" s="268">
        <v>2016</v>
      </c>
      <c r="S158" s="268" t="s">
        <v>254</v>
      </c>
      <c r="T158" s="268" t="s">
        <v>244</v>
      </c>
      <c r="V158" s="268">
        <v>2016</v>
      </c>
    </row>
    <row r="159" spans="1:40" x14ac:dyDescent="0.2">
      <c r="R159" s="268">
        <v>2017</v>
      </c>
      <c r="S159" s="268" t="s">
        <v>255</v>
      </c>
      <c r="T159" s="268" t="s">
        <v>245</v>
      </c>
      <c r="V159" s="268">
        <v>2017</v>
      </c>
    </row>
    <row r="160" spans="1:40" x14ac:dyDescent="0.2">
      <c r="R160" s="268">
        <v>2018</v>
      </c>
      <c r="T160" s="268" t="s">
        <v>246</v>
      </c>
      <c r="V160" s="268">
        <v>2018</v>
      </c>
    </row>
    <row r="161" spans="18:22" x14ac:dyDescent="0.2">
      <c r="R161" s="268">
        <v>2019</v>
      </c>
      <c r="T161" s="268" t="s">
        <v>247</v>
      </c>
      <c r="V161" s="268">
        <v>2019</v>
      </c>
    </row>
    <row r="162" spans="18:22" x14ac:dyDescent="0.2">
      <c r="R162" s="268">
        <v>2020</v>
      </c>
      <c r="T162" s="268" t="s">
        <v>248</v>
      </c>
      <c r="V162" s="268">
        <v>2020</v>
      </c>
    </row>
    <row r="163" spans="18:22" hidden="1" x14ac:dyDescent="0.2">
      <c r="R163" s="268">
        <v>2021</v>
      </c>
      <c r="T163" s="268" t="s">
        <v>249</v>
      </c>
      <c r="V163" s="268">
        <v>2021</v>
      </c>
    </row>
    <row r="164" spans="18:22" hidden="1" x14ac:dyDescent="0.2">
      <c r="R164" s="268">
        <v>2022</v>
      </c>
      <c r="T164" s="268" t="s">
        <v>250</v>
      </c>
      <c r="V164" s="268">
        <v>2022</v>
      </c>
    </row>
    <row r="165" spans="18:22" hidden="1" x14ac:dyDescent="0.2">
      <c r="R165" s="268">
        <v>2023</v>
      </c>
      <c r="T165" s="268" t="s">
        <v>251</v>
      </c>
      <c r="V165" s="268">
        <v>2023</v>
      </c>
    </row>
    <row r="166" spans="18:22" hidden="1" x14ac:dyDescent="0.2">
      <c r="T166" s="268" t="s">
        <v>252</v>
      </c>
      <c r="V166" s="268">
        <v>2024</v>
      </c>
    </row>
    <row r="167" spans="18:22" hidden="1" x14ac:dyDescent="0.2">
      <c r="T167" s="268" t="s">
        <v>253</v>
      </c>
      <c r="V167" s="268">
        <v>2025</v>
      </c>
    </row>
    <row r="168" spans="18:22" hidden="1" x14ac:dyDescent="0.2">
      <c r="V168" s="268">
        <v>2026</v>
      </c>
    </row>
    <row r="169" spans="18:22" hidden="1" x14ac:dyDescent="0.2">
      <c r="V169" s="268">
        <v>2027</v>
      </c>
    </row>
    <row r="170" spans="18:22" hidden="1" x14ac:dyDescent="0.2">
      <c r="V170" s="268">
        <v>2028</v>
      </c>
    </row>
    <row r="171" spans="18:22" hidden="1" x14ac:dyDescent="0.2">
      <c r="V171" s="268">
        <v>2029</v>
      </c>
    </row>
    <row r="172" spans="18:22" hidden="1" x14ac:dyDescent="0.2">
      <c r="V172" s="268">
        <v>2030</v>
      </c>
    </row>
    <row r="173" spans="18:22" hidden="1" x14ac:dyDescent="0.2">
      <c r="V173" s="268">
        <v>2031</v>
      </c>
    </row>
    <row r="174" spans="18:22" hidden="1" x14ac:dyDescent="0.2">
      <c r="V174" s="268">
        <v>2032</v>
      </c>
    </row>
    <row r="175" spans="18:22" hidden="1" x14ac:dyDescent="0.2">
      <c r="V175" s="268">
        <v>2033</v>
      </c>
    </row>
  </sheetData>
  <sheetProtection password="CB13" sheet="1" objects="1" scenarios="1" selectLockedCells="1"/>
  <mergeCells count="121">
    <mergeCell ref="E152:H152"/>
    <mergeCell ref="A133:A137"/>
    <mergeCell ref="B133:H137"/>
    <mergeCell ref="A139:A142"/>
    <mergeCell ref="B139:H142"/>
    <mergeCell ref="A148:D148"/>
    <mergeCell ref="A150:D150"/>
    <mergeCell ref="E150:H150"/>
    <mergeCell ref="A154:D154"/>
    <mergeCell ref="A155:D155"/>
    <mergeCell ref="A156:D156"/>
    <mergeCell ref="A152:D152"/>
    <mergeCell ref="D77:F77"/>
    <mergeCell ref="D78:F78"/>
    <mergeCell ref="D79:F79"/>
    <mergeCell ref="E148:H148"/>
    <mergeCell ref="D80:F80"/>
    <mergeCell ref="G78:H78"/>
    <mergeCell ref="G79:H79"/>
    <mergeCell ref="G80:H80"/>
    <mergeCell ref="G82:H82"/>
    <mergeCell ref="G81:H81"/>
    <mergeCell ref="A125:A129"/>
    <mergeCell ref="B125:H129"/>
    <mergeCell ref="D123:H123"/>
    <mergeCell ref="A123:C123"/>
    <mergeCell ref="A96:B96"/>
    <mergeCell ref="A95:B95"/>
    <mergeCell ref="C96:D96"/>
    <mergeCell ref="A80:C80"/>
    <mergeCell ref="G95:H95"/>
    <mergeCell ref="E93:F93"/>
    <mergeCell ref="E91:F91"/>
    <mergeCell ref="E92:F92"/>
    <mergeCell ref="E94:F94"/>
    <mergeCell ref="G91:H91"/>
    <mergeCell ref="G92:H92"/>
    <mergeCell ref="G93:H93"/>
    <mergeCell ref="G94:H94"/>
    <mergeCell ref="E95:F95"/>
    <mergeCell ref="C94:D94"/>
    <mergeCell ref="B84:H88"/>
    <mergeCell ref="A90:H90"/>
    <mergeCell ref="A93:B93"/>
    <mergeCell ref="A94:B94"/>
    <mergeCell ref="C95:D95"/>
    <mergeCell ref="A81:C81"/>
    <mergeCell ref="C93:D93"/>
    <mergeCell ref="A82:C82"/>
    <mergeCell ref="A91:B91"/>
    <mergeCell ref="A92:B92"/>
    <mergeCell ref="C91:D91"/>
    <mergeCell ref="C92:D92"/>
    <mergeCell ref="D82:F82"/>
    <mergeCell ref="D81:F81"/>
    <mergeCell ref="C70:D70"/>
    <mergeCell ref="E70:H70"/>
    <mergeCell ref="E71:H71"/>
    <mergeCell ref="A75:H75"/>
    <mergeCell ref="C71:D71"/>
    <mergeCell ref="A79:C79"/>
    <mergeCell ref="A76:C76"/>
    <mergeCell ref="A77:C77"/>
    <mergeCell ref="A78:C78"/>
    <mergeCell ref="D76:F76"/>
    <mergeCell ref="E69:H69"/>
    <mergeCell ref="A65:H65"/>
    <mergeCell ref="A66:B66"/>
    <mergeCell ref="C66:D66"/>
    <mergeCell ref="E66:H66"/>
    <mergeCell ref="C67:D67"/>
    <mergeCell ref="C68:D68"/>
    <mergeCell ref="C69:D69"/>
    <mergeCell ref="E68:H68"/>
    <mergeCell ref="E18:H18"/>
    <mergeCell ref="B24:H24"/>
    <mergeCell ref="C53:D53"/>
    <mergeCell ref="A30:A45"/>
    <mergeCell ref="A28:B28"/>
    <mergeCell ref="A18:D18"/>
    <mergeCell ref="A47:A51"/>
    <mergeCell ref="B47:H51"/>
    <mergeCell ref="B16:D16"/>
    <mergeCell ref="E67:H67"/>
    <mergeCell ref="B30:H45"/>
    <mergeCell ref="C28:H28"/>
    <mergeCell ref="G16:H16"/>
    <mergeCell ref="A53:B53"/>
    <mergeCell ref="B20:H20"/>
    <mergeCell ref="B22:H22"/>
    <mergeCell ref="A55:A63"/>
    <mergeCell ref="B55:H63"/>
    <mergeCell ref="J4:M4"/>
    <mergeCell ref="D8:H8"/>
    <mergeCell ref="C12:H12"/>
    <mergeCell ref="C14:H14"/>
    <mergeCell ref="A10:C10"/>
    <mergeCell ref="D10:H10"/>
    <mergeCell ref="A8:C8"/>
    <mergeCell ref="A12:B12"/>
    <mergeCell ref="A14:B14"/>
    <mergeCell ref="G96:H96"/>
    <mergeCell ref="A67:B67"/>
    <mergeCell ref="A68:B68"/>
    <mergeCell ref="G76:H76"/>
    <mergeCell ref="G77:H77"/>
    <mergeCell ref="A69:B69"/>
    <mergeCell ref="A70:B70"/>
    <mergeCell ref="A71:B71"/>
    <mergeCell ref="E96:F96"/>
    <mergeCell ref="A84:A88"/>
    <mergeCell ref="AI150:AN150"/>
    <mergeCell ref="A110:F110"/>
    <mergeCell ref="A112:H112"/>
    <mergeCell ref="C98:H101"/>
    <mergeCell ref="A98:B101"/>
    <mergeCell ref="A108:F108"/>
    <mergeCell ref="G108:H108"/>
    <mergeCell ref="G110:H110"/>
    <mergeCell ref="A103:B106"/>
    <mergeCell ref="C103:H106"/>
  </mergeCells>
  <phoneticPr fontId="2" type="noConversion"/>
  <dataValidations count="19">
    <dataValidation type="list" allowBlank="1" showInputMessage="1" showErrorMessage="1" error="Pasirinkite iš sąrašo" sqref="E144">
      <formula1>$O$144:$P$144</formula1>
    </dataValidation>
    <dataValidation type="list" allowBlank="1" showInputMessage="1" showErrorMessage="1" sqref="E148:H148">
      <formula1>$O$148:$P$148</formula1>
    </dataValidation>
    <dataValidation type="whole" allowBlank="1" showInputMessage="1" showErrorMessage="1" error="Įveskite skaičių tarp 0 ir 86000" sqref="E151:H151 E153:H153">
      <formula1>0</formula1>
      <formula2>86000</formula2>
    </dataValidation>
    <dataValidation type="textLength" operator="lessThanOrEqual" allowBlank="1" showInputMessage="1" showErrorMessage="1" error="Ne daugiau kaip 300 simbolių" sqref="B125:H129 B75:H75 B84:H88 C103 C98 B139:H142 B133:H137 B47:H51">
      <formula1>300</formula1>
    </dataValidation>
    <dataValidation type="list" allowBlank="1" showInputMessage="1" showErrorMessage="1" error="Pasirinkite iš sąrašo" sqref="D123:H123">
      <formula1>$O$123:$U$123</formula1>
    </dataValidation>
    <dataValidation type="textLength" operator="lessThanOrEqual" allowBlank="1" showInputMessage="1" showErrorMessage="1" error="Ne daugiau kaip 10 simbolių" sqref="G110:H110 G108:H108">
      <formula1>10</formula1>
    </dataValidation>
    <dataValidation type="textLength" operator="lessThanOrEqual" allowBlank="1" showInputMessage="1" showErrorMessage="1" error="Ne daugiau kaip 500 simbolių" sqref="B83:H83 B46:H46 B52:H52">
      <formula1>500</formula1>
    </dataValidation>
    <dataValidation type="textLength" operator="lessThanOrEqual" allowBlank="1" showInputMessage="1" showErrorMessage="1" error="Ne daugiau kaip 300 simbolių" sqref="D76 E66:H71 C66:D66 G76:G82 H77:H82">
      <formula1>400</formula1>
    </dataValidation>
    <dataValidation type="list" operator="lessThanOrEqual" allowBlank="1" showInputMessage="1" showErrorMessage="1" error="Ne daugiau kaip 300 simbolių" sqref="C67:D71">
      <formula1>$J$67:$M$67</formula1>
    </dataValidation>
    <dataValidation type="textLength" operator="lessThanOrEqual" allowBlank="1" showInputMessage="1" showErrorMessage="1" error="Ne daugiau kaip 300 simbolių" sqref="B55:H63">
      <formula1>600</formula1>
    </dataValidation>
    <dataValidation type="whole" allowBlank="1" showInputMessage="1" showErrorMessage="1" errorTitle="Dėmesio!" error="Įveskite skaičių tarp 0 ir 25000!" sqref="E150:H150">
      <formula1>0</formula1>
      <formula2>25000</formula2>
    </dataValidation>
    <dataValidation type="list" allowBlank="1" showInputMessage="1" showErrorMessage="1" error="Pasirinkite iš sąrašo" sqref="E154">
      <formula1>gavimodata</formula1>
    </dataValidation>
    <dataValidation type="list" allowBlank="1" showInputMessage="1" showErrorMessage="1" error="Pasirinkite iš sąrašo" sqref="G154">
      <formula1>IF($E$154=2016,gavimas16,IF($E$154=2023,gavimas23,menuo))</formula1>
    </dataValidation>
    <dataValidation type="list" allowBlank="1" showInputMessage="1" showErrorMessage="1" error="Pasirinkite iš sąrašo" sqref="E155:E156">
      <formula1>grazinimas</formula1>
    </dataValidation>
    <dataValidation type="list" allowBlank="1" showInputMessage="1" showErrorMessage="1" error="Pasirinkite iš sąrašo" sqref="G155">
      <formula1>IF($E$155=2016,gavimas16,IF($E$155=2033,gavimas23,menuo))</formula1>
    </dataValidation>
    <dataValidation type="list" allowBlank="1" showInputMessage="1" showErrorMessage="1" error="Pasirinkite iš sąrašo" sqref="G156">
      <formula1>IF($E$156=2016,gavimas16,IF($E$156=2033,gavimas23,menuo))</formula1>
    </dataValidation>
    <dataValidation type="textLength" operator="lessThanOrEqual" allowBlank="1" showInputMessage="1" showErrorMessage="1" error="Ne daugiau kaip 500 simbolių" sqref="B30:H45">
      <formula1>600</formula1>
    </dataValidation>
    <dataValidation type="list" allowBlank="1" showInputMessage="1" showErrorMessage="1" sqref="E152:H152">
      <formula1>grafikas</formula1>
    </dataValidation>
    <dataValidation type="list" allowBlank="1" sqref="E18:H18">
      <formula1>$O$18:$W$18</formula1>
    </dataValidation>
  </dataValidations>
  <hyperlinks>
    <hyperlink ref="H53" r:id="rId1"/>
  </hyperlinks>
  <pageMargins left="0.74803149606299213" right="0.55118110236220474" top="0.59055118110236227" bottom="0.59055118110236227" header="0.31496062992125984" footer="0.31496062992125984"/>
  <pageSetup paperSize="9" firstPageNumber="2" fitToHeight="0" orientation="portrait" useFirstPageNumber="1" r:id="rId2"/>
  <headerFooter alignWithMargins="0">
    <oddFooter>&amp;R&amp;P</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C69"/>
  <sheetViews>
    <sheetView showGridLines="0" showOutlineSymbols="0" topLeftCell="A7" zoomScaleNormal="100" workbookViewId="0">
      <selection activeCell="A38" sqref="A38:B38"/>
    </sheetView>
  </sheetViews>
  <sheetFormatPr defaultRowHeight="11.25" outlineLevelCol="2" x14ac:dyDescent="0.2"/>
  <cols>
    <col min="1" max="1" width="26.5" style="29" customWidth="1"/>
    <col min="2" max="8" width="10.1640625" style="29" customWidth="1"/>
    <col min="9" max="9" width="2.5" style="43" hidden="1" customWidth="1" outlineLevel="2"/>
    <col min="10" max="13" width="9.33203125" style="29" hidden="1" customWidth="1" outlineLevel="2"/>
    <col min="14" max="14" width="3.6640625" style="43" hidden="1" customWidth="1" outlineLevel="1"/>
    <col min="15" max="27" width="4.1640625" style="29" hidden="1" customWidth="1" outlineLevel="2"/>
    <col min="28" max="28" width="3" style="29" hidden="1" customWidth="1" outlineLevel="1"/>
    <col min="29" max="29" width="9.33203125" style="29" collapsed="1"/>
    <col min="30" max="16384" width="9.33203125" style="29"/>
  </cols>
  <sheetData>
    <row r="3" spans="1:22" ht="16.5" customHeight="1" x14ac:dyDescent="0.2"/>
    <row r="4" spans="1:22" ht="12" x14ac:dyDescent="0.2">
      <c r="A4" s="90" t="s">
        <v>10</v>
      </c>
      <c r="B4" s="85"/>
      <c r="C4" s="85"/>
      <c r="D4" s="85"/>
      <c r="E4" s="85"/>
      <c r="F4" s="85"/>
      <c r="G4" s="85"/>
      <c r="H4" s="85"/>
      <c r="J4" s="86" t="s">
        <v>211</v>
      </c>
      <c r="K4" s="87"/>
      <c r="L4" s="87"/>
      <c r="M4" s="87"/>
      <c r="O4" s="86" t="s">
        <v>212</v>
      </c>
      <c r="P4" s="87"/>
      <c r="Q4" s="87"/>
      <c r="R4" s="87"/>
      <c r="S4" s="87"/>
      <c r="T4" s="87"/>
      <c r="U4" s="87"/>
      <c r="V4" s="87"/>
    </row>
    <row r="5" spans="1:22" ht="2.25" customHeight="1" x14ac:dyDescent="0.2"/>
    <row r="6" spans="1:22" x14ac:dyDescent="0.2">
      <c r="A6" s="366" t="s">
        <v>313</v>
      </c>
      <c r="B6" s="425"/>
      <c r="C6" s="425"/>
      <c r="D6" s="425"/>
      <c r="E6" s="425"/>
      <c r="F6" s="425"/>
      <c r="G6" s="425"/>
      <c r="H6" s="425"/>
    </row>
    <row r="7" spans="1:22" x14ac:dyDescent="0.2">
      <c r="A7" s="440" t="s">
        <v>223</v>
      </c>
      <c r="B7" s="441"/>
      <c r="C7" s="441"/>
      <c r="D7" s="438"/>
      <c r="E7" s="438"/>
      <c r="F7" s="438"/>
      <c r="G7" s="438"/>
      <c r="H7" s="439"/>
    </row>
    <row r="8" spans="1:22" x14ac:dyDescent="0.2">
      <c r="A8" s="435" t="s">
        <v>221</v>
      </c>
      <c r="B8" s="436"/>
      <c r="C8" s="436"/>
      <c r="D8" s="436" t="s">
        <v>222</v>
      </c>
      <c r="E8" s="436"/>
      <c r="F8" s="436"/>
      <c r="G8" s="436"/>
      <c r="H8" s="437"/>
    </row>
    <row r="9" spans="1:22" ht="12.75" customHeight="1" x14ac:dyDescent="0.2">
      <c r="A9" s="442"/>
      <c r="B9" s="443"/>
      <c r="C9" s="443"/>
      <c r="D9" s="443"/>
      <c r="E9" s="443"/>
      <c r="F9" s="443"/>
      <c r="G9" s="443"/>
      <c r="H9" s="444"/>
    </row>
    <row r="10" spans="1:22" x14ac:dyDescent="0.2">
      <c r="A10" s="442"/>
      <c r="B10" s="443"/>
      <c r="C10" s="443"/>
      <c r="D10" s="443"/>
      <c r="E10" s="443"/>
      <c r="F10" s="443"/>
      <c r="G10" s="443"/>
      <c r="H10" s="444"/>
    </row>
    <row r="11" spans="1:22" x14ac:dyDescent="0.2">
      <c r="A11" s="442"/>
      <c r="B11" s="443"/>
      <c r="C11" s="443"/>
      <c r="D11" s="443"/>
      <c r="E11" s="443"/>
      <c r="F11" s="443"/>
      <c r="G11" s="443"/>
      <c r="H11" s="444"/>
    </row>
    <row r="12" spans="1:22" x14ac:dyDescent="0.2">
      <c r="A12" s="440" t="s">
        <v>223</v>
      </c>
      <c r="B12" s="441"/>
      <c r="C12" s="441"/>
      <c r="D12" s="438"/>
      <c r="E12" s="438"/>
      <c r="F12" s="438"/>
      <c r="G12" s="438"/>
      <c r="H12" s="439"/>
    </row>
    <row r="13" spans="1:22" ht="11.25" customHeight="1" x14ac:dyDescent="0.2">
      <c r="A13" s="435" t="s">
        <v>221</v>
      </c>
      <c r="B13" s="436"/>
      <c r="C13" s="436"/>
      <c r="D13" s="436" t="s">
        <v>222</v>
      </c>
      <c r="E13" s="436"/>
      <c r="F13" s="436"/>
      <c r="G13" s="436"/>
      <c r="H13" s="437"/>
    </row>
    <row r="14" spans="1:22" ht="12.75" customHeight="1" x14ac:dyDescent="0.2">
      <c r="A14" s="442"/>
      <c r="B14" s="443"/>
      <c r="C14" s="443"/>
      <c r="D14" s="443"/>
      <c r="E14" s="443"/>
      <c r="F14" s="443"/>
      <c r="G14" s="443"/>
      <c r="H14" s="444"/>
    </row>
    <row r="15" spans="1:22" x14ac:dyDescent="0.2">
      <c r="A15" s="442"/>
      <c r="B15" s="443"/>
      <c r="C15" s="443"/>
      <c r="D15" s="443"/>
      <c r="E15" s="443"/>
      <c r="F15" s="443"/>
      <c r="G15" s="443"/>
      <c r="H15" s="444"/>
    </row>
    <row r="16" spans="1:22" x14ac:dyDescent="0.2">
      <c r="A16" s="445"/>
      <c r="B16" s="446"/>
      <c r="C16" s="446"/>
      <c r="D16" s="446"/>
      <c r="E16" s="446"/>
      <c r="F16" s="446"/>
      <c r="G16" s="446"/>
      <c r="H16" s="450"/>
    </row>
    <row r="17" spans="1:8" x14ac:dyDescent="0.2">
      <c r="A17" s="440" t="s">
        <v>223</v>
      </c>
      <c r="B17" s="441"/>
      <c r="C17" s="441"/>
      <c r="D17" s="438"/>
      <c r="E17" s="438"/>
      <c r="F17" s="438"/>
      <c r="G17" s="438"/>
      <c r="H17" s="439"/>
    </row>
    <row r="18" spans="1:8" ht="11.25" customHeight="1" x14ac:dyDescent="0.2">
      <c r="A18" s="435" t="s">
        <v>221</v>
      </c>
      <c r="B18" s="436"/>
      <c r="C18" s="436"/>
      <c r="D18" s="436" t="s">
        <v>222</v>
      </c>
      <c r="E18" s="436"/>
      <c r="F18" s="436"/>
      <c r="G18" s="436"/>
      <c r="H18" s="437"/>
    </row>
    <row r="19" spans="1:8" ht="12.75" customHeight="1" x14ac:dyDescent="0.2">
      <c r="A19" s="442"/>
      <c r="B19" s="443"/>
      <c r="C19" s="443"/>
      <c r="D19" s="443"/>
      <c r="E19" s="443"/>
      <c r="F19" s="443"/>
      <c r="G19" s="443"/>
      <c r="H19" s="444"/>
    </row>
    <row r="20" spans="1:8" x14ac:dyDescent="0.2">
      <c r="A20" s="442"/>
      <c r="B20" s="443"/>
      <c r="C20" s="443"/>
      <c r="D20" s="443"/>
      <c r="E20" s="443"/>
      <c r="F20" s="443"/>
      <c r="G20" s="443"/>
      <c r="H20" s="444"/>
    </row>
    <row r="21" spans="1:8" x14ac:dyDescent="0.2">
      <c r="A21" s="445"/>
      <c r="B21" s="446"/>
      <c r="C21" s="446"/>
      <c r="D21" s="446"/>
      <c r="E21" s="446"/>
      <c r="F21" s="446"/>
      <c r="G21" s="446"/>
      <c r="H21" s="450"/>
    </row>
    <row r="22" spans="1:8" x14ac:dyDescent="0.2">
      <c r="A22" s="429" t="s">
        <v>223</v>
      </c>
      <c r="B22" s="430"/>
      <c r="C22" s="431"/>
      <c r="D22" s="432"/>
      <c r="E22" s="433"/>
      <c r="F22" s="433"/>
      <c r="G22" s="433"/>
      <c r="H22" s="434"/>
    </row>
    <row r="23" spans="1:8" ht="11.25" customHeight="1" x14ac:dyDescent="0.2">
      <c r="A23" s="451" t="s">
        <v>221</v>
      </c>
      <c r="B23" s="448"/>
      <c r="C23" s="452"/>
      <c r="D23" s="447" t="s">
        <v>222</v>
      </c>
      <c r="E23" s="448"/>
      <c r="F23" s="448"/>
      <c r="G23" s="448"/>
      <c r="H23" s="449"/>
    </row>
    <row r="24" spans="1:8" ht="12.75" customHeight="1" x14ac:dyDescent="0.2">
      <c r="A24" s="455"/>
      <c r="B24" s="456"/>
      <c r="C24" s="457"/>
      <c r="D24" s="460"/>
      <c r="E24" s="456"/>
      <c r="F24" s="456"/>
      <c r="G24" s="456"/>
      <c r="H24" s="461"/>
    </row>
    <row r="25" spans="1:8" x14ac:dyDescent="0.2">
      <c r="A25" s="404"/>
      <c r="B25" s="405"/>
      <c r="C25" s="458"/>
      <c r="D25" s="462"/>
      <c r="E25" s="405"/>
      <c r="F25" s="405"/>
      <c r="G25" s="405"/>
      <c r="H25" s="406"/>
    </row>
    <row r="26" spans="1:8" x14ac:dyDescent="0.2">
      <c r="A26" s="407"/>
      <c r="B26" s="408"/>
      <c r="C26" s="459"/>
      <c r="D26" s="463"/>
      <c r="E26" s="408"/>
      <c r="F26" s="408"/>
      <c r="G26" s="408"/>
      <c r="H26" s="409"/>
    </row>
    <row r="27" spans="1:8" ht="2.25" customHeight="1" x14ac:dyDescent="0.2">
      <c r="A27" s="83"/>
    </row>
    <row r="28" spans="1:8" ht="9.75" customHeight="1" x14ac:dyDescent="0.2">
      <c r="A28" s="464" t="s">
        <v>717</v>
      </c>
      <c r="B28" s="401"/>
      <c r="C28" s="402"/>
      <c r="D28" s="402"/>
      <c r="E28" s="402"/>
      <c r="F28" s="402"/>
      <c r="G28" s="402"/>
      <c r="H28" s="403"/>
    </row>
    <row r="29" spans="1:8" ht="9.75" customHeight="1" x14ac:dyDescent="0.2">
      <c r="A29" s="464"/>
      <c r="B29" s="404"/>
      <c r="C29" s="405"/>
      <c r="D29" s="405"/>
      <c r="E29" s="405"/>
      <c r="F29" s="405"/>
      <c r="G29" s="405"/>
      <c r="H29" s="406"/>
    </row>
    <row r="30" spans="1:8" ht="9.75" customHeight="1" x14ac:dyDescent="0.2">
      <c r="A30" s="464"/>
      <c r="B30" s="404"/>
      <c r="C30" s="405"/>
      <c r="D30" s="405"/>
      <c r="E30" s="405"/>
      <c r="F30" s="405"/>
      <c r="G30" s="405"/>
      <c r="H30" s="406"/>
    </row>
    <row r="31" spans="1:8" ht="9.75" customHeight="1" x14ac:dyDescent="0.2">
      <c r="A31" s="464"/>
      <c r="B31" s="404"/>
      <c r="C31" s="405"/>
      <c r="D31" s="405"/>
      <c r="E31" s="405"/>
      <c r="F31" s="405"/>
      <c r="G31" s="405"/>
      <c r="H31" s="406"/>
    </row>
    <row r="32" spans="1:8" ht="9.75" customHeight="1" x14ac:dyDescent="0.2">
      <c r="A32" s="464"/>
      <c r="B32" s="404"/>
      <c r="C32" s="405"/>
      <c r="D32" s="405"/>
      <c r="E32" s="405"/>
      <c r="F32" s="405"/>
      <c r="G32" s="405"/>
      <c r="H32" s="406"/>
    </row>
    <row r="33" spans="1:8" ht="9.75" customHeight="1" x14ac:dyDescent="0.2">
      <c r="A33" s="464"/>
      <c r="B33" s="407"/>
      <c r="C33" s="408"/>
      <c r="D33" s="408"/>
      <c r="E33" s="408"/>
      <c r="F33" s="408"/>
      <c r="G33" s="408"/>
      <c r="H33" s="409"/>
    </row>
    <row r="34" spans="1:8" ht="2.25" customHeight="1" x14ac:dyDescent="0.2">
      <c r="A34" s="83"/>
    </row>
    <row r="35" spans="1:8" x14ac:dyDescent="0.2">
      <c r="A35" s="465" t="s">
        <v>314</v>
      </c>
      <c r="B35" s="466"/>
      <c r="C35" s="466"/>
      <c r="D35" s="466"/>
      <c r="E35" s="425"/>
      <c r="F35" s="425"/>
      <c r="G35" s="425"/>
      <c r="H35" s="425"/>
    </row>
    <row r="36" spans="1:8" ht="22.5" customHeight="1" x14ac:dyDescent="0.2">
      <c r="A36" s="453" t="s">
        <v>214</v>
      </c>
      <c r="B36" s="454"/>
      <c r="C36" s="426" t="s">
        <v>420</v>
      </c>
      <c r="D36" s="427"/>
      <c r="E36" s="426" t="s">
        <v>510</v>
      </c>
      <c r="F36" s="427"/>
      <c r="G36" s="426" t="s">
        <v>279</v>
      </c>
      <c r="H36" s="427"/>
    </row>
    <row r="37" spans="1:8" x14ac:dyDescent="0.2">
      <c r="A37" s="428"/>
      <c r="B37" s="428"/>
      <c r="C37" s="424"/>
      <c r="D37" s="424"/>
      <c r="E37" s="424"/>
      <c r="F37" s="424"/>
      <c r="G37" s="424"/>
      <c r="H37" s="424"/>
    </row>
    <row r="38" spans="1:8" ht="11.25" customHeight="1" x14ac:dyDescent="0.2">
      <c r="A38" s="428"/>
      <c r="B38" s="428"/>
      <c r="C38" s="424"/>
      <c r="D38" s="424"/>
      <c r="E38" s="424"/>
      <c r="F38" s="424"/>
      <c r="G38" s="424"/>
      <c r="H38" s="424"/>
    </row>
    <row r="39" spans="1:8" ht="11.25" customHeight="1" x14ac:dyDescent="0.2">
      <c r="A39" s="428"/>
      <c r="B39" s="428"/>
      <c r="C39" s="424"/>
      <c r="D39" s="424"/>
      <c r="E39" s="424"/>
      <c r="F39" s="424"/>
      <c r="G39" s="424"/>
      <c r="H39" s="424"/>
    </row>
    <row r="40" spans="1:8" ht="11.25" customHeight="1" x14ac:dyDescent="0.2">
      <c r="A40" s="428"/>
      <c r="B40" s="428"/>
      <c r="C40" s="424"/>
      <c r="D40" s="424"/>
      <c r="E40" s="424"/>
      <c r="F40" s="424"/>
      <c r="G40" s="424"/>
      <c r="H40" s="424"/>
    </row>
    <row r="41" spans="1:8" ht="11.25" customHeight="1" x14ac:dyDescent="0.2">
      <c r="A41" s="428"/>
      <c r="B41" s="428"/>
      <c r="C41" s="424"/>
      <c r="D41" s="424"/>
      <c r="E41" s="424"/>
      <c r="F41" s="424"/>
      <c r="G41" s="424"/>
      <c r="H41" s="424"/>
    </row>
    <row r="42" spans="1:8" ht="11.25" customHeight="1" x14ac:dyDescent="0.2">
      <c r="A42" s="428"/>
      <c r="B42" s="428"/>
      <c r="C42" s="424"/>
      <c r="D42" s="424"/>
      <c r="E42" s="424"/>
      <c r="F42" s="424"/>
      <c r="G42" s="424"/>
      <c r="H42" s="424"/>
    </row>
    <row r="43" spans="1:8" ht="11.25" customHeight="1" x14ac:dyDescent="0.2">
      <c r="A43" s="428"/>
      <c r="B43" s="428"/>
      <c r="C43" s="424"/>
      <c r="D43" s="424"/>
      <c r="E43" s="424"/>
      <c r="F43" s="424"/>
      <c r="G43" s="424"/>
      <c r="H43" s="424"/>
    </row>
    <row r="44" spans="1:8" ht="2.25" customHeight="1" x14ac:dyDescent="0.2"/>
    <row r="45" spans="1:8" x14ac:dyDescent="0.2">
      <c r="A45" s="366" t="s">
        <v>315</v>
      </c>
      <c r="B45" s="425"/>
      <c r="C45" s="425"/>
      <c r="D45" s="425"/>
      <c r="E45" s="425"/>
      <c r="F45" s="425"/>
      <c r="G45" s="425"/>
      <c r="H45" s="425"/>
    </row>
    <row r="46" spans="1:8" ht="51" customHeight="1" x14ac:dyDescent="0.2">
      <c r="A46" s="100" t="s">
        <v>511</v>
      </c>
      <c r="B46" s="101">
        <f>A37</f>
        <v>0</v>
      </c>
      <c r="C46" s="101">
        <f>A38</f>
        <v>0</v>
      </c>
      <c r="D46" s="101">
        <f>A39</f>
        <v>0</v>
      </c>
      <c r="E46" s="101">
        <f>A40</f>
        <v>0</v>
      </c>
      <c r="F46" s="101">
        <f>A41</f>
        <v>0</v>
      </c>
      <c r="G46" s="101">
        <f>A42</f>
        <v>0</v>
      </c>
      <c r="H46" s="101">
        <f>A43</f>
        <v>0</v>
      </c>
    </row>
    <row r="47" spans="1:8" ht="21.75" customHeight="1" x14ac:dyDescent="0.2">
      <c r="A47" s="197" t="s">
        <v>557</v>
      </c>
      <c r="B47" s="103">
        <f t="shared" ref="B47:H47" si="0">SUM(B48:B52)</f>
        <v>0</v>
      </c>
      <c r="C47" s="103">
        <f t="shared" si="0"/>
        <v>0</v>
      </c>
      <c r="D47" s="103">
        <f t="shared" si="0"/>
        <v>0</v>
      </c>
      <c r="E47" s="103">
        <f t="shared" si="0"/>
        <v>0</v>
      </c>
      <c r="F47" s="103">
        <f t="shared" si="0"/>
        <v>0</v>
      </c>
      <c r="G47" s="103">
        <f t="shared" si="0"/>
        <v>0</v>
      </c>
      <c r="H47" s="103">
        <f t="shared" si="0"/>
        <v>0</v>
      </c>
    </row>
    <row r="48" spans="1:8" ht="10.5" customHeight="1" x14ac:dyDescent="0.2">
      <c r="A48" s="97"/>
      <c r="B48" s="98"/>
      <c r="C48" s="98"/>
      <c r="D48" s="98"/>
      <c r="E48" s="98"/>
      <c r="F48" s="98"/>
      <c r="G48" s="98"/>
      <c r="H48" s="98"/>
    </row>
    <row r="49" spans="1:8" ht="10.5" customHeight="1" x14ac:dyDescent="0.2">
      <c r="A49" s="97"/>
      <c r="B49" s="98"/>
      <c r="C49" s="98"/>
      <c r="D49" s="98"/>
      <c r="E49" s="98"/>
      <c r="F49" s="98"/>
      <c r="G49" s="98"/>
      <c r="H49" s="98"/>
    </row>
    <row r="50" spans="1:8" ht="10.5" customHeight="1" x14ac:dyDescent="0.2">
      <c r="A50" s="97"/>
      <c r="B50" s="98"/>
      <c r="C50" s="98"/>
      <c r="D50" s="98"/>
      <c r="E50" s="98"/>
      <c r="F50" s="98"/>
      <c r="G50" s="98"/>
      <c r="H50" s="98"/>
    </row>
    <row r="51" spans="1:8" ht="10.5" customHeight="1" x14ac:dyDescent="0.2">
      <c r="A51" s="97"/>
      <c r="B51" s="98"/>
      <c r="C51" s="98"/>
      <c r="D51" s="98"/>
      <c r="E51" s="98"/>
      <c r="F51" s="98"/>
      <c r="G51" s="98"/>
      <c r="H51" s="98"/>
    </row>
    <row r="52" spans="1:8" ht="10.5" customHeight="1" x14ac:dyDescent="0.2">
      <c r="A52" s="97"/>
      <c r="B52" s="98"/>
      <c r="C52" s="98"/>
      <c r="D52" s="98"/>
      <c r="E52" s="98"/>
      <c r="F52" s="98"/>
      <c r="G52" s="98"/>
      <c r="H52" s="98"/>
    </row>
    <row r="53" spans="1:8" ht="10.5" customHeight="1" x14ac:dyDescent="0.2">
      <c r="A53" s="102" t="s">
        <v>356</v>
      </c>
      <c r="B53" s="103">
        <f t="shared" ref="B53:H53" si="1">SUM(B54:B56)</f>
        <v>0</v>
      </c>
      <c r="C53" s="103">
        <f t="shared" si="1"/>
        <v>0</v>
      </c>
      <c r="D53" s="103">
        <f t="shared" si="1"/>
        <v>0</v>
      </c>
      <c r="E53" s="103">
        <f t="shared" si="1"/>
        <v>0</v>
      </c>
      <c r="F53" s="103">
        <f t="shared" si="1"/>
        <v>0</v>
      </c>
      <c r="G53" s="103">
        <f t="shared" si="1"/>
        <v>0</v>
      </c>
      <c r="H53" s="103">
        <f t="shared" si="1"/>
        <v>0</v>
      </c>
    </row>
    <row r="54" spans="1:8" ht="10.5" customHeight="1" x14ac:dyDescent="0.2">
      <c r="A54" s="97"/>
      <c r="B54" s="98"/>
      <c r="C54" s="98"/>
      <c r="D54" s="98"/>
      <c r="E54" s="98"/>
      <c r="F54" s="98"/>
      <c r="G54" s="98"/>
      <c r="H54" s="98"/>
    </row>
    <row r="55" spans="1:8" ht="10.5" customHeight="1" x14ac:dyDescent="0.2">
      <c r="A55" s="97"/>
      <c r="B55" s="98"/>
      <c r="C55" s="98"/>
      <c r="D55" s="98"/>
      <c r="E55" s="98"/>
      <c r="F55" s="98"/>
      <c r="G55" s="98"/>
      <c r="H55" s="98"/>
    </row>
    <row r="56" spans="1:8" ht="10.5" customHeight="1" x14ac:dyDescent="0.2">
      <c r="A56" s="97"/>
      <c r="B56" s="98"/>
      <c r="C56" s="98"/>
      <c r="D56" s="98"/>
      <c r="E56" s="98"/>
      <c r="F56" s="98"/>
      <c r="G56" s="98"/>
      <c r="H56" s="98"/>
    </row>
    <row r="57" spans="1:8" ht="10.5" customHeight="1" x14ac:dyDescent="0.2">
      <c r="A57" s="102" t="s">
        <v>358</v>
      </c>
      <c r="B57" s="103">
        <f t="shared" ref="B57:H57" si="2">SUM(B58:B59)</f>
        <v>0</v>
      </c>
      <c r="C57" s="103">
        <f t="shared" si="2"/>
        <v>0</v>
      </c>
      <c r="D57" s="103">
        <f t="shared" si="2"/>
        <v>0</v>
      </c>
      <c r="E57" s="103">
        <f t="shared" si="2"/>
        <v>0</v>
      </c>
      <c r="F57" s="103">
        <f t="shared" si="2"/>
        <v>0</v>
      </c>
      <c r="G57" s="103">
        <f t="shared" si="2"/>
        <v>0</v>
      </c>
      <c r="H57" s="103">
        <f t="shared" si="2"/>
        <v>0</v>
      </c>
    </row>
    <row r="58" spans="1:8" ht="10.5" customHeight="1" x14ac:dyDescent="0.2">
      <c r="A58" s="97"/>
      <c r="B58" s="98"/>
      <c r="C58" s="98"/>
      <c r="D58" s="98"/>
      <c r="E58" s="98"/>
      <c r="F58" s="98"/>
      <c r="G58" s="98"/>
      <c r="H58" s="98"/>
    </row>
    <row r="59" spans="1:8" ht="10.5" customHeight="1" x14ac:dyDescent="0.2">
      <c r="A59" s="97"/>
      <c r="B59" s="98"/>
      <c r="C59" s="98"/>
      <c r="D59" s="98"/>
      <c r="E59" s="98"/>
      <c r="F59" s="98"/>
      <c r="G59" s="98"/>
      <c r="H59" s="98"/>
    </row>
    <row r="60" spans="1:8" ht="10.5" customHeight="1" x14ac:dyDescent="0.2">
      <c r="A60" s="102" t="s">
        <v>357</v>
      </c>
      <c r="B60" s="103">
        <f t="shared" ref="B60:H60" si="3">SUM(B61:B65)</f>
        <v>0</v>
      </c>
      <c r="C60" s="103">
        <f t="shared" si="3"/>
        <v>0</v>
      </c>
      <c r="D60" s="103">
        <f t="shared" si="3"/>
        <v>0</v>
      </c>
      <c r="E60" s="103">
        <f t="shared" si="3"/>
        <v>0</v>
      </c>
      <c r="F60" s="103">
        <f t="shared" si="3"/>
        <v>0</v>
      </c>
      <c r="G60" s="103">
        <f t="shared" si="3"/>
        <v>0</v>
      </c>
      <c r="H60" s="103">
        <f t="shared" si="3"/>
        <v>0</v>
      </c>
    </row>
    <row r="61" spans="1:8" ht="10.5" customHeight="1" x14ac:dyDescent="0.2">
      <c r="A61" s="97"/>
      <c r="B61" s="98"/>
      <c r="C61" s="98"/>
      <c r="D61" s="98"/>
      <c r="E61" s="98"/>
      <c r="F61" s="98"/>
      <c r="G61" s="98"/>
      <c r="H61" s="98"/>
    </row>
    <row r="62" spans="1:8" ht="10.5" customHeight="1" x14ac:dyDescent="0.2">
      <c r="A62" s="97"/>
      <c r="B62" s="98"/>
      <c r="C62" s="98"/>
      <c r="D62" s="98"/>
      <c r="E62" s="98"/>
      <c r="F62" s="98"/>
      <c r="G62" s="98"/>
      <c r="H62" s="98"/>
    </row>
    <row r="63" spans="1:8" ht="10.5" customHeight="1" x14ac:dyDescent="0.2">
      <c r="A63" s="97"/>
      <c r="B63" s="98"/>
      <c r="C63" s="98"/>
      <c r="D63" s="98"/>
      <c r="E63" s="98"/>
      <c r="F63" s="98"/>
      <c r="G63" s="98"/>
      <c r="H63" s="98"/>
    </row>
    <row r="64" spans="1:8" ht="10.5" customHeight="1" x14ac:dyDescent="0.2">
      <c r="A64" s="97"/>
      <c r="B64" s="98"/>
      <c r="C64" s="98"/>
      <c r="D64" s="98"/>
      <c r="E64" s="98"/>
      <c r="F64" s="98"/>
      <c r="G64" s="98"/>
      <c r="H64" s="98"/>
    </row>
    <row r="65" spans="1:8" ht="10.5" customHeight="1" x14ac:dyDescent="0.2">
      <c r="A65" s="97"/>
      <c r="B65" s="98"/>
      <c r="C65" s="98"/>
      <c r="D65" s="98"/>
      <c r="E65" s="98"/>
      <c r="F65" s="98"/>
      <c r="G65" s="98"/>
      <c r="H65" s="98"/>
    </row>
    <row r="66" spans="1:8" x14ac:dyDescent="0.2">
      <c r="A66" s="104" t="s">
        <v>512</v>
      </c>
      <c r="B66" s="103">
        <f t="shared" ref="B66:H66" si="4">SUM(B47,B53,B57,B60)</f>
        <v>0</v>
      </c>
      <c r="C66" s="103">
        <f t="shared" si="4"/>
        <v>0</v>
      </c>
      <c r="D66" s="103">
        <f t="shared" si="4"/>
        <v>0</v>
      </c>
      <c r="E66" s="103">
        <f t="shared" si="4"/>
        <v>0</v>
      </c>
      <c r="F66" s="103">
        <f t="shared" si="4"/>
        <v>0</v>
      </c>
      <c r="G66" s="103">
        <f t="shared" si="4"/>
        <v>0</v>
      </c>
      <c r="H66" s="103">
        <f t="shared" si="4"/>
        <v>0</v>
      </c>
    </row>
    <row r="67" spans="1:8" x14ac:dyDescent="0.2">
      <c r="A67" s="171" t="s">
        <v>513</v>
      </c>
      <c r="B67" s="172" t="str">
        <f>IF(ISERROR(E37-B66),"",IF(E37*B66=0,"",E37-B66))</f>
        <v/>
      </c>
      <c r="C67" s="172" t="str">
        <f>IF(ISERROR(E38-C66),"",IF(E38*C66=0,"",E38-C66))</f>
        <v/>
      </c>
      <c r="D67" s="172" t="str">
        <f>IF(ISERROR(E39-D66),"",IF(E39*D66=0,"",E39-D66))</f>
        <v/>
      </c>
      <c r="E67" s="172" t="str">
        <f>IF(ISERROR(E40-E66),"",IF(E40*E66=0,"",E40-E66))</f>
        <v/>
      </c>
      <c r="F67" s="172" t="str">
        <f>IF(ISERROR(E41-F66),"",IF(E41*F66=0,"",E41-F66))</f>
        <v/>
      </c>
      <c r="G67" s="172" t="str">
        <f>IF(ISERROR(E42-G66),"",IF(E42*G66=0,"",E42-G66))</f>
        <v/>
      </c>
      <c r="H67" s="172" t="str">
        <f>IF(ISERROR(E43-H66),"",IF(E43*H66=0,"",E43-H66))</f>
        <v/>
      </c>
    </row>
    <row r="68" spans="1:8" x14ac:dyDescent="0.2">
      <c r="A68" s="171" t="s">
        <v>224</v>
      </c>
      <c r="B68" s="173" t="str">
        <f>IF(ISERROR(B67/E37),"",B67/E37)</f>
        <v/>
      </c>
      <c r="C68" s="173" t="str">
        <f>IF(ISERROR(C67/E38),"",C67/E38)</f>
        <v/>
      </c>
      <c r="D68" s="173" t="str">
        <f>IF(ISERROR(D67/E39),"",D67/E39)</f>
        <v/>
      </c>
      <c r="E68" s="173" t="str">
        <f>IF(ISERROR(E67/E40),"",E67/E40)</f>
        <v/>
      </c>
      <c r="F68" s="173" t="str">
        <f>IF(ISERROR(F67/E41),"",F67/E41)</f>
        <v/>
      </c>
      <c r="G68" s="173" t="str">
        <f>IF(ISERROR(G67/E42),"",G67/E42)</f>
        <v/>
      </c>
      <c r="H68" s="173" t="str">
        <f>IF(ISERROR(H67/E43),"",H67/E43)</f>
        <v/>
      </c>
    </row>
    <row r="69" spans="1:8" ht="2.25" customHeight="1" x14ac:dyDescent="0.2"/>
  </sheetData>
  <sheetProtection password="CB13" sheet="1" selectLockedCells="1"/>
  <mergeCells count="61">
    <mergeCell ref="A43:B43"/>
    <mergeCell ref="E43:F43"/>
    <mergeCell ref="A41:B41"/>
    <mergeCell ref="E41:F41"/>
    <mergeCell ref="A42:B42"/>
    <mergeCell ref="C41:D41"/>
    <mergeCell ref="C42:D42"/>
    <mergeCell ref="C43:D43"/>
    <mergeCell ref="A36:B36"/>
    <mergeCell ref="C36:D36"/>
    <mergeCell ref="C37:D37"/>
    <mergeCell ref="C38:D38"/>
    <mergeCell ref="A24:C26"/>
    <mergeCell ref="A40:B40"/>
    <mergeCell ref="D24:H26"/>
    <mergeCell ref="A28:A33"/>
    <mergeCell ref="B28:H33"/>
    <mergeCell ref="A35:H35"/>
    <mergeCell ref="A12:C12"/>
    <mergeCell ref="D12:H12"/>
    <mergeCell ref="D9:H11"/>
    <mergeCell ref="A14:C16"/>
    <mergeCell ref="D23:H23"/>
    <mergeCell ref="D14:H16"/>
    <mergeCell ref="A19:C21"/>
    <mergeCell ref="D19:H21"/>
    <mergeCell ref="A17:C17"/>
    <mergeCell ref="A23:C23"/>
    <mergeCell ref="A6:H6"/>
    <mergeCell ref="A8:C8"/>
    <mergeCell ref="D8:H8"/>
    <mergeCell ref="A7:C7"/>
    <mergeCell ref="D7:H7"/>
    <mergeCell ref="A9:C11"/>
    <mergeCell ref="A22:C22"/>
    <mergeCell ref="D22:H22"/>
    <mergeCell ref="A13:C13"/>
    <mergeCell ref="D13:H13"/>
    <mergeCell ref="A39:B39"/>
    <mergeCell ref="E39:F39"/>
    <mergeCell ref="D18:H18"/>
    <mergeCell ref="D17:H17"/>
    <mergeCell ref="A18:C18"/>
    <mergeCell ref="E37:F37"/>
    <mergeCell ref="A37:B37"/>
    <mergeCell ref="G42:H42"/>
    <mergeCell ref="C39:D39"/>
    <mergeCell ref="C40:D40"/>
    <mergeCell ref="A38:B38"/>
    <mergeCell ref="E38:F38"/>
    <mergeCell ref="E40:F40"/>
    <mergeCell ref="G43:H43"/>
    <mergeCell ref="A45:H45"/>
    <mergeCell ref="G36:H36"/>
    <mergeCell ref="G37:H37"/>
    <mergeCell ref="G38:H38"/>
    <mergeCell ref="G39:H39"/>
    <mergeCell ref="E42:F42"/>
    <mergeCell ref="G40:H40"/>
    <mergeCell ref="G41:H41"/>
    <mergeCell ref="E36:F36"/>
  </mergeCells>
  <phoneticPr fontId="2" type="noConversion"/>
  <dataValidations count="3">
    <dataValidation type="textLength" operator="lessThanOrEqual" allowBlank="1" showInputMessage="1" showErrorMessage="1" error="Ne daugiau kaip 300 simbolių" sqref="B28:H33">
      <formula1>300</formula1>
    </dataValidation>
    <dataValidation type="textLength" operator="lessThanOrEqual" allowBlank="1" showInputMessage="1" showErrorMessage="1" error="Ne daugiau kaip 30 simbolių" sqref="A37:B43">
      <formula1>30</formula1>
    </dataValidation>
    <dataValidation type="textLength" operator="lessThanOrEqual" allowBlank="1" showInputMessage="1" showErrorMessage="1" error="Ne daugiau kaip 200 simbolių" sqref="D24 A24 A14:H16 A9:H11 A19:H21">
      <formula1>200</formula1>
    </dataValidation>
  </dataValidations>
  <pageMargins left="0.74803149606299213" right="0.55118110236220474" top="0.59055118110236227" bottom="0.59055118110236227" header="0.31496062992125984" footer="0.31496062992125984"/>
  <pageSetup paperSize="9" firstPageNumber="4" fitToHeight="0" orientation="portrait" useFirstPageNumber="1" r:id="rId1"/>
  <headerFooter alignWithMargins="0">
    <oddFooter>&amp;R&amp;P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W71"/>
  <sheetViews>
    <sheetView showGridLines="0" showRowColHeaders="0" showOutlineSymbols="0" zoomScaleNormal="100" workbookViewId="0">
      <selection activeCell="A20" sqref="A20:C20"/>
    </sheetView>
  </sheetViews>
  <sheetFormatPr defaultColWidth="0" defaultRowHeight="11.25" zeroHeight="1" outlineLevelCol="2" x14ac:dyDescent="0.2"/>
  <cols>
    <col min="1" max="1" width="26.5" style="29" customWidth="1"/>
    <col min="2" max="8" width="10.1640625" style="29" customWidth="1"/>
    <col min="9" max="9" width="2.5" style="43" hidden="1" customWidth="1" outlineLevel="2"/>
    <col min="10" max="13" width="9.33203125" style="29" hidden="1" customWidth="1" outlineLevel="2"/>
    <col min="14" max="14" width="3.6640625" style="43" hidden="1" customWidth="1" outlineLevel="1"/>
    <col min="15" max="28" width="4.1640625" style="29" hidden="1" customWidth="1" outlineLevel="2"/>
    <col min="29" max="33" width="3.83203125" style="29" hidden="1" customWidth="1" outlineLevel="2"/>
    <col min="34" max="34" width="4.1640625" style="29" hidden="1" customWidth="1" outlineLevel="1"/>
    <col min="35" max="35" width="4.1640625" style="29" customWidth="1" collapsed="1"/>
    <col min="36" max="44" width="9.33203125" style="29" customWidth="1"/>
    <col min="45" max="16384" width="0" style="29" hidden="1"/>
  </cols>
  <sheetData>
    <row r="1" spans="1:49" x14ac:dyDescent="0.2"/>
    <row r="2" spans="1:49" x14ac:dyDescent="0.2"/>
    <row r="3" spans="1:49" ht="16.5" customHeight="1" x14ac:dyDescent="0.2"/>
    <row r="4" spans="1:49" ht="12" x14ac:dyDescent="0.2">
      <c r="A4" s="90" t="s">
        <v>366</v>
      </c>
      <c r="B4" s="85"/>
      <c r="C4" s="85"/>
      <c r="D4" s="85"/>
      <c r="E4" s="85"/>
      <c r="F4" s="85"/>
      <c r="G4" s="85"/>
      <c r="H4" s="85"/>
      <c r="J4" s="86" t="s">
        <v>211</v>
      </c>
      <c r="K4" s="87"/>
      <c r="L4" s="87"/>
      <c r="M4" s="87"/>
      <c r="O4" s="86" t="s">
        <v>212</v>
      </c>
      <c r="P4" s="87"/>
      <c r="Q4" s="87"/>
      <c r="R4" s="87"/>
      <c r="S4" s="87"/>
      <c r="T4" s="87"/>
      <c r="U4" s="87"/>
      <c r="V4" s="87"/>
      <c r="W4" s="87"/>
    </row>
    <row r="5" spans="1:49" ht="3.75" customHeight="1" x14ac:dyDescent="0.2"/>
    <row r="6" spans="1:49" x14ac:dyDescent="0.2">
      <c r="A6" s="82" t="s">
        <v>369</v>
      </c>
      <c r="B6" s="88"/>
      <c r="C6" s="88"/>
      <c r="D6" s="88"/>
      <c r="E6" s="88"/>
      <c r="F6" s="88"/>
      <c r="G6" s="88"/>
      <c r="H6" s="88"/>
    </row>
    <row r="7" spans="1:49" ht="2.25" customHeight="1" x14ac:dyDescent="0.2">
      <c r="A7" s="91"/>
      <c r="B7" s="91"/>
      <c r="C7" s="91"/>
      <c r="D7" s="114"/>
      <c r="E7" s="117"/>
      <c r="F7" s="116"/>
      <c r="G7" s="118"/>
      <c r="H7" s="116"/>
      <c r="O7" s="89"/>
      <c r="P7" s="89"/>
      <c r="Q7" s="89"/>
      <c r="R7" s="89"/>
      <c r="S7" s="89"/>
      <c r="T7" s="89"/>
      <c r="U7" s="89"/>
      <c r="V7" s="89"/>
      <c r="W7" s="89"/>
      <c r="X7" s="89"/>
      <c r="Y7" s="89"/>
      <c r="Z7" s="89"/>
      <c r="AA7" s="89"/>
      <c r="AB7" s="89"/>
      <c r="AC7" s="89"/>
      <c r="AD7" s="89"/>
      <c r="AE7" s="89"/>
      <c r="AF7" s="89"/>
      <c r="AG7" s="89"/>
    </row>
    <row r="8" spans="1:49" ht="24" customHeight="1" x14ac:dyDescent="0.2">
      <c r="A8" s="469" t="s">
        <v>718</v>
      </c>
      <c r="B8" s="469"/>
      <c r="C8" s="469"/>
      <c r="D8" s="469"/>
      <c r="E8" s="469"/>
      <c r="F8" s="469"/>
      <c r="G8" s="469"/>
      <c r="H8" s="469"/>
    </row>
    <row r="9" spans="1:49" ht="33.75" x14ac:dyDescent="0.2">
      <c r="A9" s="411" t="s">
        <v>298</v>
      </c>
      <c r="B9" s="411"/>
      <c r="C9" s="411"/>
      <c r="D9" s="99" t="s">
        <v>514</v>
      </c>
      <c r="E9" s="99" t="s">
        <v>719</v>
      </c>
      <c r="F9" s="99" t="s">
        <v>720</v>
      </c>
      <c r="G9" s="411" t="s">
        <v>274</v>
      </c>
      <c r="H9" s="411"/>
    </row>
    <row r="10" spans="1:49" ht="10.5" customHeight="1" x14ac:dyDescent="0.2">
      <c r="A10" s="478" t="s">
        <v>66</v>
      </c>
      <c r="B10" s="478"/>
      <c r="C10" s="478"/>
      <c r="D10" s="107">
        <f>SUM(D11:D18)</f>
        <v>0</v>
      </c>
      <c r="E10" s="107">
        <f>SUM(E11:E18)</f>
        <v>0</v>
      </c>
      <c r="F10" s="107">
        <f>SUM(F11:F18)</f>
        <v>0</v>
      </c>
      <c r="G10" s="477"/>
      <c r="H10" s="477"/>
      <c r="AI10" s="299"/>
    </row>
    <row r="11" spans="1:49" ht="10.5" customHeight="1" x14ac:dyDescent="0.2">
      <c r="A11" s="476"/>
      <c r="B11" s="476"/>
      <c r="C11" s="476"/>
      <c r="D11" s="121">
        <f t="shared" ref="D11:D18" si="0">SUM(E11:F11)</f>
        <v>0</v>
      </c>
      <c r="E11" s="80"/>
      <c r="F11" s="80"/>
      <c r="G11" s="475"/>
      <c r="H11" s="475"/>
    </row>
    <row r="12" spans="1:49" ht="10.5" customHeight="1" x14ac:dyDescent="0.2">
      <c r="A12" s="476"/>
      <c r="B12" s="476"/>
      <c r="C12" s="476"/>
      <c r="D12" s="121">
        <f t="shared" si="0"/>
        <v>0</v>
      </c>
      <c r="E12" s="80"/>
      <c r="F12" s="80"/>
      <c r="G12" s="475"/>
      <c r="H12" s="475"/>
    </row>
    <row r="13" spans="1:49" ht="10.5" customHeight="1" x14ac:dyDescent="0.2">
      <c r="A13" s="476"/>
      <c r="B13" s="476"/>
      <c r="C13" s="476"/>
      <c r="D13" s="121">
        <f t="shared" si="0"/>
        <v>0</v>
      </c>
      <c r="E13" s="80"/>
      <c r="F13" s="80"/>
      <c r="G13" s="475"/>
      <c r="H13" s="475"/>
      <c r="AW13" s="295">
        <f>'1 skirsnis'!E148</f>
        <v>0</v>
      </c>
    </row>
    <row r="14" spans="1:49" ht="10.5" customHeight="1" x14ac:dyDescent="0.2">
      <c r="A14" s="476"/>
      <c r="B14" s="476"/>
      <c r="C14" s="476"/>
      <c r="D14" s="121">
        <f t="shared" si="0"/>
        <v>0</v>
      </c>
      <c r="E14" s="80"/>
      <c r="F14" s="80"/>
      <c r="G14" s="475"/>
      <c r="H14" s="475"/>
      <c r="AW14" s="295" t="str">
        <f>'1 skirsnis'!P148</f>
        <v>Apyvartinėms lėšoms</v>
      </c>
    </row>
    <row r="15" spans="1:49" ht="10.5" customHeight="1" x14ac:dyDescent="0.2">
      <c r="A15" s="476"/>
      <c r="B15" s="476"/>
      <c r="C15" s="476"/>
      <c r="D15" s="121">
        <f t="shared" si="0"/>
        <v>0</v>
      </c>
      <c r="E15" s="80"/>
      <c r="F15" s="80"/>
      <c r="G15" s="475"/>
      <c r="H15" s="475"/>
      <c r="AW15" s="295" t="str">
        <f>'1 skirsnis'!O148</f>
        <v>Investicijoms</v>
      </c>
    </row>
    <row r="16" spans="1:49" ht="10.5" customHeight="1" x14ac:dyDescent="0.2">
      <c r="A16" s="476"/>
      <c r="B16" s="476"/>
      <c r="C16" s="476"/>
      <c r="D16" s="121">
        <f t="shared" si="0"/>
        <v>0</v>
      </c>
      <c r="E16" s="80"/>
      <c r="F16" s="80"/>
      <c r="G16" s="475"/>
      <c r="H16" s="475"/>
    </row>
    <row r="17" spans="1:35" ht="10.5" customHeight="1" x14ac:dyDescent="0.2">
      <c r="A17" s="476"/>
      <c r="B17" s="476"/>
      <c r="C17" s="476"/>
      <c r="D17" s="121">
        <f t="shared" si="0"/>
        <v>0</v>
      </c>
      <c r="E17" s="80"/>
      <c r="F17" s="80"/>
      <c r="G17" s="475"/>
      <c r="H17" s="475"/>
    </row>
    <row r="18" spans="1:35" ht="10.5" customHeight="1" x14ac:dyDescent="0.2">
      <c r="A18" s="476"/>
      <c r="B18" s="476"/>
      <c r="C18" s="476"/>
      <c r="D18" s="121">
        <f t="shared" si="0"/>
        <v>0</v>
      </c>
      <c r="E18" s="80"/>
      <c r="F18" s="80"/>
      <c r="G18" s="475"/>
      <c r="H18" s="475"/>
    </row>
    <row r="19" spans="1:35" ht="10.5" customHeight="1" x14ac:dyDescent="0.2">
      <c r="A19" s="478" t="s">
        <v>65</v>
      </c>
      <c r="B19" s="478"/>
      <c r="C19" s="478"/>
      <c r="D19" s="107">
        <f>SUM(D20:D24)</f>
        <v>0</v>
      </c>
      <c r="E19" s="107">
        <f>SUM(E20:E24)</f>
        <v>0</v>
      </c>
      <c r="F19" s="107">
        <f>SUM(F20:F24)</f>
        <v>0</v>
      </c>
      <c r="G19" s="479"/>
      <c r="H19" s="479"/>
      <c r="AI19" s="297" t="str">
        <f>IF(ISERROR(E19/E25),"",IF(AND(E19/E25&gt;0.3,'1 skirsnis'!E148='1 skirsnis'!O148),"TURĖTUMĖTE IMTI PASKOLĄ APYVARTINĖMS LĖŠOMS",""))</f>
        <v/>
      </c>
    </row>
    <row r="20" spans="1:35" ht="10.5" customHeight="1" x14ac:dyDescent="0.2">
      <c r="A20" s="476"/>
      <c r="B20" s="476"/>
      <c r="C20" s="476"/>
      <c r="D20" s="121">
        <f>SUM(E20:F20)</f>
        <v>0</v>
      </c>
      <c r="E20" s="80"/>
      <c r="F20" s="80"/>
      <c r="G20" s="475"/>
      <c r="H20" s="475"/>
      <c r="AI20" s="298" t="str">
        <f>IF(AI19&lt;&gt;"","(apyvartinės lėšos viršija 30% paskolos)","")</f>
        <v/>
      </c>
    </row>
    <row r="21" spans="1:35" ht="10.5" customHeight="1" x14ac:dyDescent="0.2">
      <c r="A21" s="476"/>
      <c r="B21" s="476"/>
      <c r="C21" s="476"/>
      <c r="D21" s="121">
        <f>SUM(E21:F21)</f>
        <v>0</v>
      </c>
      <c r="E21" s="80"/>
      <c r="F21" s="80"/>
      <c r="G21" s="475"/>
      <c r="H21" s="475"/>
    </row>
    <row r="22" spans="1:35" ht="10.5" customHeight="1" x14ac:dyDescent="0.2">
      <c r="A22" s="476"/>
      <c r="B22" s="476"/>
      <c r="C22" s="476"/>
      <c r="D22" s="121">
        <f>SUM(E22:F22)</f>
        <v>0</v>
      </c>
      <c r="E22" s="80"/>
      <c r="F22" s="80"/>
      <c r="G22" s="475"/>
      <c r="H22" s="475"/>
    </row>
    <row r="23" spans="1:35" ht="10.5" customHeight="1" x14ac:dyDescent="0.2">
      <c r="A23" s="476"/>
      <c r="B23" s="476"/>
      <c r="C23" s="476"/>
      <c r="D23" s="121">
        <f>SUM(E23:F23)</f>
        <v>0</v>
      </c>
      <c r="E23" s="80"/>
      <c r="F23" s="80"/>
      <c r="G23" s="475"/>
      <c r="H23" s="475"/>
    </row>
    <row r="24" spans="1:35" ht="10.5" customHeight="1" x14ac:dyDescent="0.2">
      <c r="A24" s="476"/>
      <c r="B24" s="476"/>
      <c r="C24" s="476"/>
      <c r="D24" s="121">
        <f>SUM(E24:F24)</f>
        <v>0</v>
      </c>
      <c r="E24" s="80"/>
      <c r="F24" s="80"/>
      <c r="G24" s="475"/>
      <c r="H24" s="475"/>
    </row>
    <row r="25" spans="1:35" ht="12" customHeight="1" x14ac:dyDescent="0.2">
      <c r="A25" s="478" t="s">
        <v>217</v>
      </c>
      <c r="B25" s="478"/>
      <c r="C25" s="478"/>
      <c r="D25" s="107">
        <f>SUM(D10,D19)</f>
        <v>0</v>
      </c>
      <c r="E25" s="107">
        <f>SUM(E10,E19)</f>
        <v>0</v>
      </c>
      <c r="F25" s="107">
        <f>SUM(F10,F19)</f>
        <v>0</v>
      </c>
      <c r="G25" s="477"/>
      <c r="H25" s="477"/>
    </row>
    <row r="26" spans="1:35" ht="12" customHeight="1" x14ac:dyDescent="0.2">
      <c r="A26" s="468" t="s">
        <v>390</v>
      </c>
      <c r="B26" s="468"/>
      <c r="C26" s="468"/>
      <c r="D26" s="122">
        <f>IF(ISERROR(D25/$D$25),0,D25/$D$25)</f>
        <v>0</v>
      </c>
      <c r="E26" s="122">
        <f>IF(ISERROR(E25/$D$25),0,E25/$D$25)</f>
        <v>0</v>
      </c>
      <c r="F26" s="122">
        <f>IF(ISERROR(F25/$D$25),0,F25/$D$25)</f>
        <v>0</v>
      </c>
      <c r="G26" s="477"/>
      <c r="H26" s="477"/>
      <c r="AI26" s="120" t="str">
        <f>IF(E25&lt;&gt;'1 skirsnis'!E150,"PASKOLOS LĖŠŲ SUMA NESUTAMPA SU NURODYTU PASKOLŲ POREIKIU!","")</f>
        <v/>
      </c>
    </row>
    <row r="27" spans="1:35" ht="3.75" customHeight="1" x14ac:dyDescent="0.2"/>
    <row r="28" spans="1:35" ht="22.5" customHeight="1" x14ac:dyDescent="0.2">
      <c r="A28" s="469" t="s">
        <v>316</v>
      </c>
      <c r="B28" s="469"/>
      <c r="C28" s="469"/>
      <c r="D28" s="469"/>
      <c r="E28" s="469"/>
      <c r="F28" s="469"/>
      <c r="G28" s="469"/>
      <c r="H28" s="469"/>
    </row>
    <row r="29" spans="1:35" ht="11.25" customHeight="1" x14ac:dyDescent="0.2">
      <c r="A29" s="411" t="s">
        <v>448</v>
      </c>
      <c r="B29" s="411"/>
      <c r="C29" s="411" t="s">
        <v>449</v>
      </c>
      <c r="D29" s="411"/>
      <c r="E29" s="411"/>
      <c r="F29" s="411"/>
      <c r="G29" s="411"/>
      <c r="H29" s="411"/>
    </row>
    <row r="30" spans="1:35" ht="21.75" customHeight="1" x14ac:dyDescent="0.2">
      <c r="A30" s="470" t="str">
        <f t="shared" ref="A30:A37" si="1">IF(A11="","",A11)</f>
        <v/>
      </c>
      <c r="B30" s="470"/>
      <c r="C30" s="412"/>
      <c r="D30" s="412"/>
      <c r="E30" s="412"/>
      <c r="F30" s="412"/>
      <c r="G30" s="412"/>
      <c r="H30" s="412"/>
    </row>
    <row r="31" spans="1:35" ht="21.75" customHeight="1" x14ac:dyDescent="0.2">
      <c r="A31" s="470" t="str">
        <f t="shared" si="1"/>
        <v/>
      </c>
      <c r="B31" s="470"/>
      <c r="C31" s="412"/>
      <c r="D31" s="412"/>
      <c r="E31" s="412"/>
      <c r="F31" s="412"/>
      <c r="G31" s="412"/>
      <c r="H31" s="412"/>
    </row>
    <row r="32" spans="1:35" ht="21.75" customHeight="1" x14ac:dyDescent="0.2">
      <c r="A32" s="470" t="str">
        <f t="shared" si="1"/>
        <v/>
      </c>
      <c r="B32" s="470"/>
      <c r="C32" s="412"/>
      <c r="D32" s="412"/>
      <c r="E32" s="412"/>
      <c r="F32" s="412"/>
      <c r="G32" s="412"/>
      <c r="H32" s="412"/>
    </row>
    <row r="33" spans="1:8" ht="21.75" customHeight="1" x14ac:dyDescent="0.2">
      <c r="A33" s="470" t="str">
        <f t="shared" si="1"/>
        <v/>
      </c>
      <c r="B33" s="470"/>
      <c r="C33" s="412"/>
      <c r="D33" s="412"/>
      <c r="E33" s="412"/>
      <c r="F33" s="412"/>
      <c r="G33" s="412"/>
      <c r="H33" s="412"/>
    </row>
    <row r="34" spans="1:8" ht="21.75" customHeight="1" x14ac:dyDescent="0.2">
      <c r="A34" s="470" t="str">
        <f t="shared" si="1"/>
        <v/>
      </c>
      <c r="B34" s="470"/>
      <c r="C34" s="412"/>
      <c r="D34" s="412"/>
      <c r="E34" s="412"/>
      <c r="F34" s="412"/>
      <c r="G34" s="412"/>
      <c r="H34" s="412"/>
    </row>
    <row r="35" spans="1:8" ht="21.75" customHeight="1" x14ac:dyDescent="0.2">
      <c r="A35" s="470" t="str">
        <f t="shared" si="1"/>
        <v/>
      </c>
      <c r="B35" s="470"/>
      <c r="C35" s="412"/>
      <c r="D35" s="412"/>
      <c r="E35" s="412"/>
      <c r="F35" s="412"/>
      <c r="G35" s="412"/>
      <c r="H35" s="412"/>
    </row>
    <row r="36" spans="1:8" ht="21.75" customHeight="1" x14ac:dyDescent="0.2">
      <c r="A36" s="470" t="str">
        <f t="shared" si="1"/>
        <v/>
      </c>
      <c r="B36" s="470"/>
      <c r="C36" s="412"/>
      <c r="D36" s="412"/>
      <c r="E36" s="412"/>
      <c r="F36" s="412"/>
      <c r="G36" s="412"/>
      <c r="H36" s="412"/>
    </row>
    <row r="37" spans="1:8" ht="21.75" customHeight="1" x14ac:dyDescent="0.2">
      <c r="A37" s="470" t="str">
        <f t="shared" si="1"/>
        <v/>
      </c>
      <c r="B37" s="470"/>
      <c r="C37" s="412"/>
      <c r="D37" s="412"/>
      <c r="E37" s="412"/>
      <c r="F37" s="412"/>
      <c r="G37" s="412"/>
      <c r="H37" s="412"/>
    </row>
    <row r="38" spans="1:8" ht="6" customHeight="1" x14ac:dyDescent="0.2">
      <c r="A38" s="119"/>
    </row>
    <row r="39" spans="1:8" x14ac:dyDescent="0.2">
      <c r="A39" s="469" t="s">
        <v>317</v>
      </c>
      <c r="B39" s="469"/>
      <c r="C39" s="469"/>
      <c r="D39" s="469"/>
      <c r="E39" s="469"/>
      <c r="F39" s="469"/>
      <c r="G39" s="469"/>
      <c r="H39" s="469"/>
    </row>
    <row r="40" spans="1:8" ht="37.5" customHeight="1" x14ac:dyDescent="0.2">
      <c r="A40" s="411" t="s">
        <v>275</v>
      </c>
      <c r="B40" s="411"/>
      <c r="C40" s="411"/>
      <c r="D40" s="411" t="s">
        <v>517</v>
      </c>
      <c r="E40" s="411"/>
      <c r="F40" s="99" t="s">
        <v>518</v>
      </c>
      <c r="G40" s="411" t="s">
        <v>519</v>
      </c>
      <c r="H40" s="411"/>
    </row>
    <row r="41" spans="1:8" ht="10.5" customHeight="1" x14ac:dyDescent="0.2">
      <c r="A41" s="468" t="s">
        <v>276</v>
      </c>
      <c r="B41" s="468"/>
      <c r="C41" s="468"/>
      <c r="D41" s="467">
        <f>IF(ISERROR(MAX('Paskolos gr'!D15:D614)),0,MAX('Paskolos gr'!D15:D614))</f>
        <v>0</v>
      </c>
      <c r="E41" s="467"/>
      <c r="F41" s="103"/>
      <c r="G41" s="467">
        <f t="shared" ref="G41:G50" si="2">D41*F41</f>
        <v>0</v>
      </c>
      <c r="H41" s="467"/>
    </row>
    <row r="42" spans="1:8" ht="10.5" customHeight="1" x14ac:dyDescent="0.2">
      <c r="A42" s="468" t="s">
        <v>421</v>
      </c>
      <c r="B42" s="468"/>
      <c r="C42" s="468"/>
      <c r="D42" s="471"/>
      <c r="E42" s="471"/>
      <c r="F42" s="106"/>
      <c r="G42" s="467">
        <f t="shared" si="2"/>
        <v>0</v>
      </c>
      <c r="H42" s="467"/>
    </row>
    <row r="43" spans="1:8" ht="10.5" customHeight="1" x14ac:dyDescent="0.2">
      <c r="A43" s="468" t="s">
        <v>442</v>
      </c>
      <c r="B43" s="468"/>
      <c r="C43" s="468"/>
      <c r="D43" s="471"/>
      <c r="E43" s="471"/>
      <c r="F43" s="106"/>
      <c r="G43" s="467">
        <f t="shared" si="2"/>
        <v>0</v>
      </c>
      <c r="H43" s="467"/>
    </row>
    <row r="44" spans="1:8" ht="10.5" customHeight="1" x14ac:dyDescent="0.2">
      <c r="A44" s="468" t="s">
        <v>283</v>
      </c>
      <c r="B44" s="468"/>
      <c r="C44" s="468"/>
      <c r="D44" s="471"/>
      <c r="E44" s="471"/>
      <c r="F44" s="106"/>
      <c r="G44" s="467">
        <f t="shared" si="2"/>
        <v>0</v>
      </c>
      <c r="H44" s="467"/>
    </row>
    <row r="45" spans="1:8" ht="10.5" customHeight="1" x14ac:dyDescent="0.2">
      <c r="A45" s="468" t="s">
        <v>238</v>
      </c>
      <c r="B45" s="468"/>
      <c r="C45" s="468"/>
      <c r="D45" s="471"/>
      <c r="E45" s="471"/>
      <c r="F45" s="106"/>
      <c r="G45" s="467">
        <f t="shared" si="2"/>
        <v>0</v>
      </c>
      <c r="H45" s="467"/>
    </row>
    <row r="46" spans="1:8" ht="10.5" customHeight="1" x14ac:dyDescent="0.2">
      <c r="A46" s="468" t="s">
        <v>239</v>
      </c>
      <c r="B46" s="468"/>
      <c r="C46" s="468"/>
      <c r="D46" s="471"/>
      <c r="E46" s="471"/>
      <c r="F46" s="106"/>
      <c r="G46" s="467">
        <f t="shared" si="2"/>
        <v>0</v>
      </c>
      <c r="H46" s="467"/>
    </row>
    <row r="47" spans="1:8" ht="10.5" customHeight="1" x14ac:dyDescent="0.2">
      <c r="A47" s="468" t="s">
        <v>295</v>
      </c>
      <c r="B47" s="468"/>
      <c r="C47" s="468"/>
      <c r="D47" s="471"/>
      <c r="E47" s="471"/>
      <c r="F47" s="106"/>
      <c r="G47" s="467">
        <f t="shared" si="2"/>
        <v>0</v>
      </c>
      <c r="H47" s="467"/>
    </row>
    <row r="48" spans="1:8" ht="10.5" customHeight="1" x14ac:dyDescent="0.2">
      <c r="A48" s="468" t="s">
        <v>277</v>
      </c>
      <c r="B48" s="468"/>
      <c r="C48" s="468"/>
      <c r="D48" s="471"/>
      <c r="E48" s="471"/>
      <c r="F48" s="106"/>
      <c r="G48" s="467">
        <f t="shared" si="2"/>
        <v>0</v>
      </c>
      <c r="H48" s="467"/>
    </row>
    <row r="49" spans="1:8" ht="10.5" customHeight="1" x14ac:dyDescent="0.2">
      <c r="A49" s="468" t="s">
        <v>443</v>
      </c>
      <c r="B49" s="468"/>
      <c r="C49" s="468"/>
      <c r="D49" s="471"/>
      <c r="E49" s="471"/>
      <c r="F49" s="106"/>
      <c r="G49" s="467">
        <f t="shared" si="2"/>
        <v>0</v>
      </c>
      <c r="H49" s="467"/>
    </row>
    <row r="50" spans="1:8" ht="10.5" customHeight="1" x14ac:dyDescent="0.2">
      <c r="A50" s="468" t="s">
        <v>278</v>
      </c>
      <c r="B50" s="468"/>
      <c r="C50" s="468"/>
      <c r="D50" s="471"/>
      <c r="E50" s="471"/>
      <c r="F50" s="106"/>
      <c r="G50" s="467">
        <f t="shared" si="2"/>
        <v>0</v>
      </c>
      <c r="H50" s="467"/>
    </row>
    <row r="51" spans="1:8" ht="10.5" customHeight="1" x14ac:dyDescent="0.2">
      <c r="A51" s="472" t="s">
        <v>444</v>
      </c>
      <c r="B51" s="473"/>
      <c r="C51" s="474"/>
      <c r="D51" s="480"/>
      <c r="E51" s="481"/>
      <c r="F51" s="103"/>
      <c r="G51" s="480"/>
      <c r="H51" s="481"/>
    </row>
    <row r="52" spans="1:8" ht="10.5" customHeight="1" x14ac:dyDescent="0.2">
      <c r="A52" s="428"/>
      <c r="B52" s="428"/>
      <c r="C52" s="428"/>
      <c r="D52" s="471"/>
      <c r="E52" s="471"/>
      <c r="F52" s="106"/>
      <c r="G52" s="467">
        <f>D52*F52</f>
        <v>0</v>
      </c>
      <c r="H52" s="467"/>
    </row>
    <row r="53" spans="1:8" ht="10.5" customHeight="1" x14ac:dyDescent="0.2">
      <c r="A53" s="428"/>
      <c r="B53" s="428"/>
      <c r="C53" s="428"/>
      <c r="D53" s="471"/>
      <c r="E53" s="471"/>
      <c r="F53" s="106"/>
      <c r="G53" s="467">
        <f>D53*F53</f>
        <v>0</v>
      </c>
      <c r="H53" s="467"/>
    </row>
    <row r="54" spans="1:8" ht="10.5" customHeight="1" x14ac:dyDescent="0.2">
      <c r="A54" s="428"/>
      <c r="B54" s="428"/>
      <c r="C54" s="428"/>
      <c r="D54" s="471"/>
      <c r="E54" s="471"/>
      <c r="F54" s="106"/>
      <c r="G54" s="467">
        <f>D54*F54</f>
        <v>0</v>
      </c>
      <c r="H54" s="467"/>
    </row>
    <row r="55" spans="1:8" ht="10.5" customHeight="1" x14ac:dyDescent="0.2">
      <c r="A55" s="428"/>
      <c r="B55" s="428"/>
      <c r="C55" s="428"/>
      <c r="D55" s="471"/>
      <c r="E55" s="471"/>
      <c r="F55" s="106"/>
      <c r="G55" s="467">
        <f>D55*F55</f>
        <v>0</v>
      </c>
      <c r="H55" s="467"/>
    </row>
    <row r="56" spans="1:8" x14ac:dyDescent="0.2">
      <c r="A56" s="478" t="s">
        <v>217</v>
      </c>
      <c r="B56" s="478"/>
      <c r="C56" s="478"/>
      <c r="D56" s="467">
        <f>SUM(D41:E55)</f>
        <v>0</v>
      </c>
      <c r="E56" s="467"/>
      <c r="F56" s="103"/>
      <c r="G56" s="467">
        <f>SUM(G41:H55)</f>
        <v>0</v>
      </c>
      <c r="H56" s="467"/>
    </row>
    <row r="57" spans="1:8" ht="3.75" customHeight="1" x14ac:dyDescent="0.2"/>
    <row r="58" spans="1:8" ht="12.75" customHeight="1" x14ac:dyDescent="0.2">
      <c r="A58" s="482" t="s">
        <v>318</v>
      </c>
      <c r="B58" s="401"/>
      <c r="C58" s="402"/>
      <c r="D58" s="402"/>
      <c r="E58" s="402"/>
      <c r="F58" s="402"/>
      <c r="G58" s="402"/>
      <c r="H58" s="403"/>
    </row>
    <row r="59" spans="1:8" ht="12.75" customHeight="1" x14ac:dyDescent="0.2">
      <c r="A59" s="482"/>
      <c r="B59" s="404"/>
      <c r="C59" s="405"/>
      <c r="D59" s="405"/>
      <c r="E59" s="405"/>
      <c r="F59" s="405"/>
      <c r="G59" s="405"/>
      <c r="H59" s="406"/>
    </row>
    <row r="60" spans="1:8" ht="12.75" customHeight="1" x14ac:dyDescent="0.2">
      <c r="A60" s="482"/>
      <c r="B60" s="404"/>
      <c r="C60" s="405"/>
      <c r="D60" s="405"/>
      <c r="E60" s="405"/>
      <c r="F60" s="405"/>
      <c r="G60" s="405"/>
      <c r="H60" s="406"/>
    </row>
    <row r="61" spans="1:8" ht="12.75" customHeight="1" x14ac:dyDescent="0.2">
      <c r="A61" s="482"/>
      <c r="B61" s="404"/>
      <c r="C61" s="405"/>
      <c r="D61" s="405"/>
      <c r="E61" s="405"/>
      <c r="F61" s="405"/>
      <c r="G61" s="405"/>
      <c r="H61" s="406"/>
    </row>
    <row r="62" spans="1:8" ht="12.75" customHeight="1" x14ac:dyDescent="0.2">
      <c r="A62" s="482"/>
      <c r="B62" s="407"/>
      <c r="C62" s="408"/>
      <c r="D62" s="408"/>
      <c r="E62" s="408"/>
      <c r="F62" s="408"/>
      <c r="G62" s="408"/>
      <c r="H62" s="409"/>
    </row>
    <row r="63" spans="1:8" ht="6.75" customHeight="1" x14ac:dyDescent="0.2"/>
    <row r="64" spans="1:8" ht="5.25" customHeight="1" x14ac:dyDescent="0.2"/>
    <row r="65" x14ac:dyDescent="0.2"/>
    <row r="66" x14ac:dyDescent="0.2"/>
    <row r="67" x14ac:dyDescent="0.2"/>
    <row r="68" x14ac:dyDescent="0.2"/>
    <row r="69" x14ac:dyDescent="0.2"/>
    <row r="70" x14ac:dyDescent="0.2"/>
    <row r="71" x14ac:dyDescent="0.2"/>
  </sheetData>
  <sheetProtection password="CB13" sheet="1" objects="1" scenarios="1" selectLockedCells="1"/>
  <mergeCells count="110">
    <mergeCell ref="D55:E55"/>
    <mergeCell ref="G50:H50"/>
    <mergeCell ref="A58:A62"/>
    <mergeCell ref="B58:H62"/>
    <mergeCell ref="D56:E56"/>
    <mergeCell ref="A54:C54"/>
    <mergeCell ref="A55:C55"/>
    <mergeCell ref="G55:H55"/>
    <mergeCell ref="G56:H56"/>
    <mergeCell ref="A56:C56"/>
    <mergeCell ref="D54:E54"/>
    <mergeCell ref="G52:H52"/>
    <mergeCell ref="G53:H53"/>
    <mergeCell ref="D52:E52"/>
    <mergeCell ref="D53:E53"/>
    <mergeCell ref="A19:C19"/>
    <mergeCell ref="A20:C20"/>
    <mergeCell ref="A52:C52"/>
    <mergeCell ref="A53:C53"/>
    <mergeCell ref="D49:E49"/>
    <mergeCell ref="G44:H44"/>
    <mergeCell ref="D51:E51"/>
    <mergeCell ref="C30:H30"/>
    <mergeCell ref="A30:B30"/>
    <mergeCell ref="G25:H25"/>
    <mergeCell ref="G26:H26"/>
    <mergeCell ref="A26:C26"/>
    <mergeCell ref="A28:H28"/>
    <mergeCell ref="A29:B29"/>
    <mergeCell ref="C29:H29"/>
    <mergeCell ref="G51:H51"/>
    <mergeCell ref="A43:C43"/>
    <mergeCell ref="G41:H41"/>
    <mergeCell ref="G42:H42"/>
    <mergeCell ref="D42:E42"/>
    <mergeCell ref="D43:E43"/>
    <mergeCell ref="D50:E50"/>
    <mergeCell ref="G45:H45"/>
    <mergeCell ref="G46:H46"/>
    <mergeCell ref="G49:H49"/>
    <mergeCell ref="G48:H48"/>
    <mergeCell ref="A18:C18"/>
    <mergeCell ref="A25:C25"/>
    <mergeCell ref="A36:B36"/>
    <mergeCell ref="A37:B37"/>
    <mergeCell ref="C36:H36"/>
    <mergeCell ref="C37:H37"/>
    <mergeCell ref="A23:C23"/>
    <mergeCell ref="A24:C24"/>
    <mergeCell ref="G20:H20"/>
    <mergeCell ref="G21:H21"/>
    <mergeCell ref="G23:H23"/>
    <mergeCell ref="A21:C21"/>
    <mergeCell ref="A10:C10"/>
    <mergeCell ref="A11:C11"/>
    <mergeCell ref="G9:H9"/>
    <mergeCell ref="A9:C9"/>
    <mergeCell ref="G19:H19"/>
    <mergeCell ref="A22:C22"/>
    <mergeCell ref="A13:C13"/>
    <mergeCell ref="A8:H8"/>
    <mergeCell ref="G10:H10"/>
    <mergeCell ref="G11:H11"/>
    <mergeCell ref="A48:C48"/>
    <mergeCell ref="G22:H22"/>
    <mergeCell ref="G14:H14"/>
    <mergeCell ref="G16:H16"/>
    <mergeCell ref="G17:H17"/>
    <mergeCell ref="G43:H43"/>
    <mergeCell ref="G40:H40"/>
    <mergeCell ref="G24:H24"/>
    <mergeCell ref="A12:C12"/>
    <mergeCell ref="A17:C17"/>
    <mergeCell ref="G18:H18"/>
    <mergeCell ref="A14:C14"/>
    <mergeCell ref="A16:C16"/>
    <mergeCell ref="A15:C15"/>
    <mergeCell ref="G15:H15"/>
    <mergeCell ref="G12:H12"/>
    <mergeCell ref="G13:H13"/>
    <mergeCell ref="A50:C50"/>
    <mergeCell ref="A51:C51"/>
    <mergeCell ref="D44:E44"/>
    <mergeCell ref="D45:E45"/>
    <mergeCell ref="A47:C47"/>
    <mergeCell ref="D47:E47"/>
    <mergeCell ref="D48:E48"/>
    <mergeCell ref="A44:C44"/>
    <mergeCell ref="A45:C45"/>
    <mergeCell ref="A46:C46"/>
    <mergeCell ref="G54:H54"/>
    <mergeCell ref="A31:B31"/>
    <mergeCell ref="A32:B32"/>
    <mergeCell ref="A33:B33"/>
    <mergeCell ref="D46:E46"/>
    <mergeCell ref="C34:H34"/>
    <mergeCell ref="C35:H35"/>
    <mergeCell ref="A34:B34"/>
    <mergeCell ref="A49:C49"/>
    <mergeCell ref="A35:B35"/>
    <mergeCell ref="C31:H31"/>
    <mergeCell ref="C32:H32"/>
    <mergeCell ref="G47:H47"/>
    <mergeCell ref="C33:H33"/>
    <mergeCell ref="A40:C40"/>
    <mergeCell ref="A41:C41"/>
    <mergeCell ref="A42:C42"/>
    <mergeCell ref="D40:E40"/>
    <mergeCell ref="D41:E41"/>
    <mergeCell ref="A39:H39"/>
  </mergeCells>
  <phoneticPr fontId="2" type="noConversion"/>
  <pageMargins left="0.74803149606299213" right="0.55118110236220474" top="0.59055118110236227" bottom="0.59055118110236227" header="0.31496062992125984" footer="0.31496062992125984"/>
  <pageSetup paperSize="9" firstPageNumber="5" orientation="portrait" useFirstPageNumber="1" r:id="rId1"/>
  <headerFooter alignWithMargins="0">
    <oddFooter>&amp;R&amp;P</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3:AN141"/>
  <sheetViews>
    <sheetView showGridLines="0" showRowColHeaders="0" showOutlineSymbols="0" zoomScale="90" zoomScaleNormal="90" zoomScaleSheetLayoutView="55" workbookViewId="0">
      <selection activeCell="B24" sqref="B24"/>
    </sheetView>
  </sheetViews>
  <sheetFormatPr defaultRowHeight="11.25" outlineLevelCol="2" x14ac:dyDescent="0.2"/>
  <cols>
    <col min="1" max="1" width="40.83203125" style="29" customWidth="1"/>
    <col min="2" max="13" width="9.1640625" style="29" customWidth="1"/>
    <col min="14" max="14" width="2.5" style="43" hidden="1" customWidth="1" outlineLevel="2"/>
    <col min="15" max="18" width="9.33203125" style="29" hidden="1" customWidth="1" outlineLevel="2"/>
    <col min="19" max="19" width="3.6640625" style="43" hidden="1" customWidth="1" outlineLevel="1" collapsed="1"/>
    <col min="20" max="33" width="4.1640625" style="29" hidden="1" customWidth="1" outlineLevel="2"/>
    <col min="34" max="38" width="3.83203125" style="29" hidden="1" customWidth="1" outlineLevel="2"/>
    <col min="39" max="39" width="4.1640625" style="29" hidden="1" customWidth="1" outlineLevel="1" collapsed="1"/>
    <col min="40" max="40" width="4.1640625" style="29" customWidth="1" collapsed="1"/>
    <col min="41" max="16384" width="9.33203125" style="29"/>
  </cols>
  <sheetData>
    <row r="3" spans="1:28" ht="20.25" customHeight="1" x14ac:dyDescent="0.2">
      <c r="I3" s="89"/>
      <c r="S3" s="29"/>
    </row>
    <row r="4" spans="1:28" x14ac:dyDescent="0.2">
      <c r="A4" s="95" t="s">
        <v>185</v>
      </c>
      <c r="B4" s="85"/>
      <c r="C4" s="85"/>
      <c r="D4" s="85"/>
      <c r="E4" s="85"/>
      <c r="F4" s="85"/>
      <c r="G4" s="85"/>
      <c r="H4" s="85"/>
      <c r="I4" s="85"/>
      <c r="J4" s="85"/>
      <c r="K4" s="85"/>
      <c r="L4" s="85"/>
      <c r="M4" s="85"/>
      <c r="O4" s="86" t="s">
        <v>73</v>
      </c>
      <c r="P4" s="87"/>
      <c r="Q4" s="87"/>
      <c r="R4" s="87"/>
      <c r="T4" s="86" t="s">
        <v>212</v>
      </c>
      <c r="U4" s="87"/>
      <c r="V4" s="87"/>
      <c r="W4" s="87"/>
      <c r="X4" s="87"/>
      <c r="Y4" s="87"/>
      <c r="Z4" s="87"/>
      <c r="AA4" s="87"/>
      <c r="AB4" s="87"/>
    </row>
    <row r="5" spans="1:28" ht="4.5" customHeight="1" x14ac:dyDescent="0.2"/>
    <row r="6" spans="1:28" x14ac:dyDescent="0.2">
      <c r="A6" s="82" t="s">
        <v>370</v>
      </c>
      <c r="B6" s="88"/>
      <c r="C6" s="88"/>
      <c r="D6" s="88"/>
      <c r="E6" s="88"/>
      <c r="F6" s="88"/>
      <c r="G6" s="88"/>
      <c r="H6" s="88"/>
      <c r="I6" s="88"/>
      <c r="J6" s="88"/>
      <c r="K6" s="88"/>
      <c r="L6" s="88"/>
      <c r="M6" s="88"/>
    </row>
    <row r="7" spans="1:28" ht="7.5" customHeight="1" x14ac:dyDescent="0.2">
      <c r="A7" s="83"/>
    </row>
    <row r="8" spans="1:28" ht="20.25" customHeight="1" x14ac:dyDescent="0.2">
      <c r="A8" s="487" t="s">
        <v>219</v>
      </c>
      <c r="B8" s="487"/>
      <c r="C8" s="487"/>
      <c r="D8" s="487"/>
      <c r="E8" s="487"/>
      <c r="F8" s="487"/>
      <c r="G8" s="487"/>
      <c r="H8" s="487"/>
      <c r="I8" s="487"/>
      <c r="J8" s="487"/>
      <c r="K8" s="487"/>
      <c r="L8" s="487"/>
      <c r="M8" s="487"/>
    </row>
    <row r="9" spans="1:28" x14ac:dyDescent="0.2">
      <c r="A9" s="487"/>
      <c r="B9" s="487"/>
      <c r="C9" s="487"/>
      <c r="D9" s="487"/>
      <c r="E9" s="487"/>
      <c r="F9" s="487"/>
      <c r="G9" s="487"/>
      <c r="H9" s="487"/>
      <c r="I9" s="487"/>
      <c r="J9" s="487"/>
      <c r="K9" s="487"/>
      <c r="L9" s="487"/>
      <c r="M9" s="487"/>
    </row>
    <row r="10" spans="1:28" x14ac:dyDescent="0.2">
      <c r="A10" s="487"/>
      <c r="B10" s="487"/>
      <c r="C10" s="487"/>
      <c r="D10" s="487"/>
      <c r="E10" s="487"/>
      <c r="F10" s="487"/>
      <c r="G10" s="487"/>
      <c r="H10" s="487"/>
      <c r="I10" s="487"/>
      <c r="J10" s="487"/>
      <c r="K10" s="487"/>
      <c r="L10" s="487"/>
      <c r="M10" s="487"/>
    </row>
    <row r="11" spans="1:28" x14ac:dyDescent="0.2">
      <c r="A11" s="487"/>
      <c r="B11" s="487"/>
      <c r="C11" s="487"/>
      <c r="D11" s="487"/>
      <c r="E11" s="487"/>
      <c r="F11" s="487"/>
      <c r="G11" s="487"/>
      <c r="H11" s="487"/>
      <c r="I11" s="487"/>
      <c r="J11" s="487"/>
      <c r="K11" s="487"/>
      <c r="L11" s="487"/>
      <c r="M11" s="487"/>
    </row>
    <row r="12" spans="1:28" x14ac:dyDescent="0.2">
      <c r="A12" s="487"/>
      <c r="B12" s="487"/>
      <c r="C12" s="487"/>
      <c r="D12" s="487"/>
      <c r="E12" s="487"/>
      <c r="F12" s="487"/>
      <c r="G12" s="487"/>
      <c r="H12" s="487"/>
      <c r="I12" s="487"/>
      <c r="J12" s="487"/>
      <c r="K12" s="487"/>
      <c r="L12" s="487"/>
      <c r="M12" s="487"/>
    </row>
    <row r="13" spans="1:28" x14ac:dyDescent="0.2">
      <c r="A13" s="487"/>
      <c r="B13" s="487"/>
      <c r="C13" s="487"/>
      <c r="D13" s="487"/>
      <c r="E13" s="487"/>
      <c r="F13" s="487"/>
      <c r="G13" s="487"/>
      <c r="H13" s="487"/>
      <c r="I13" s="487"/>
      <c r="J13" s="487"/>
      <c r="K13" s="487"/>
      <c r="L13" s="487"/>
      <c r="M13" s="487"/>
    </row>
    <row r="14" spans="1:28" x14ac:dyDescent="0.2">
      <c r="A14" s="487"/>
      <c r="B14" s="487"/>
      <c r="C14" s="487"/>
      <c r="D14" s="487"/>
      <c r="E14" s="487"/>
      <c r="F14" s="487"/>
      <c r="G14" s="487"/>
      <c r="H14" s="487"/>
      <c r="I14" s="487"/>
      <c r="J14" s="487"/>
      <c r="K14" s="487"/>
      <c r="L14" s="487"/>
      <c r="M14" s="487"/>
    </row>
    <row r="15" spans="1:28" x14ac:dyDescent="0.2">
      <c r="A15" s="487"/>
      <c r="B15" s="487"/>
      <c r="C15" s="487"/>
      <c r="D15" s="487"/>
      <c r="E15" s="487"/>
      <c r="F15" s="487"/>
      <c r="G15" s="487"/>
      <c r="H15" s="487"/>
      <c r="I15" s="487"/>
      <c r="J15" s="487"/>
      <c r="K15" s="487"/>
      <c r="L15" s="487"/>
      <c r="M15" s="487"/>
    </row>
    <row r="16" spans="1:28" x14ac:dyDescent="0.2">
      <c r="A16" s="487"/>
      <c r="B16" s="487"/>
      <c r="C16" s="487"/>
      <c r="D16" s="487"/>
      <c r="E16" s="487"/>
      <c r="F16" s="487"/>
      <c r="G16" s="487"/>
      <c r="H16" s="487"/>
      <c r="I16" s="487"/>
      <c r="J16" s="487"/>
      <c r="K16" s="487"/>
      <c r="L16" s="487"/>
      <c r="M16" s="487"/>
    </row>
    <row r="17" spans="1:38" ht="6" customHeight="1" thickBot="1" x14ac:dyDescent="0.25">
      <c r="A17" s="125"/>
      <c r="B17" s="125"/>
      <c r="C17" s="125"/>
      <c r="D17" s="125"/>
      <c r="E17" s="125"/>
      <c r="F17" s="125"/>
      <c r="G17" s="125"/>
      <c r="H17" s="125"/>
      <c r="I17" s="126"/>
      <c r="J17" s="127"/>
      <c r="K17" s="127"/>
      <c r="L17" s="127"/>
      <c r="M17" s="127"/>
      <c r="T17" s="89"/>
      <c r="U17" s="89"/>
      <c r="V17" s="89"/>
      <c r="W17" s="89"/>
      <c r="X17" s="89"/>
      <c r="Y17" s="89"/>
      <c r="Z17" s="89"/>
    </row>
    <row r="18" spans="1:38" ht="12.75" customHeight="1" thickBot="1" x14ac:dyDescent="0.25">
      <c r="A18" s="78" t="s">
        <v>292</v>
      </c>
      <c r="B18" s="128">
        <f>'1 skirsnis'!E154</f>
        <v>0</v>
      </c>
      <c r="C18" s="116" t="s">
        <v>256</v>
      </c>
      <c r="D18" s="129">
        <f>'1 skirsnis'!G154</f>
        <v>0</v>
      </c>
      <c r="E18" s="116" t="s">
        <v>257</v>
      </c>
      <c r="I18" s="113" t="s">
        <v>220</v>
      </c>
      <c r="J18" s="128" t="str">
        <f>IF(ISERROR(IF(MONTH('Paskolos gr'!F9-'Paskolos gr'!F7)&gt;1,MONTH('Paskolos gr'!F9-'Paskolos gr'!F7)-2,0)),"",IF(MONTH('Paskolos gr'!F9-'Paskolos gr'!F7)&gt;1,MONTH('Paskolos gr'!F9-'Paskolos gr'!F7)-2,0))</f>
        <v/>
      </c>
      <c r="K18" s="116" t="s">
        <v>257</v>
      </c>
      <c r="T18" s="88">
        <v>2010</v>
      </c>
      <c r="U18" s="88">
        <v>2011</v>
      </c>
      <c r="V18" s="88">
        <v>2012</v>
      </c>
      <c r="W18" s="88">
        <v>2013</v>
      </c>
      <c r="X18" s="88">
        <v>2014</v>
      </c>
      <c r="Y18" s="88">
        <v>2015</v>
      </c>
      <c r="AA18" s="88" t="s">
        <v>244</v>
      </c>
      <c r="AB18" s="88" t="s">
        <v>245</v>
      </c>
      <c r="AC18" s="88" t="s">
        <v>246</v>
      </c>
      <c r="AD18" s="88" t="s">
        <v>247</v>
      </c>
      <c r="AE18" s="88" t="s">
        <v>248</v>
      </c>
      <c r="AF18" s="88" t="s">
        <v>249</v>
      </c>
      <c r="AG18" s="88" t="s">
        <v>250</v>
      </c>
      <c r="AH18" s="88" t="s">
        <v>251</v>
      </c>
      <c r="AI18" s="88" t="s">
        <v>252</v>
      </c>
      <c r="AJ18" s="88" t="s">
        <v>253</v>
      </c>
      <c r="AK18" s="88" t="s">
        <v>254</v>
      </c>
      <c r="AL18" s="88" t="s">
        <v>255</v>
      </c>
    </row>
    <row r="19" spans="1:38" x14ac:dyDescent="0.2">
      <c r="A19" s="483" t="s">
        <v>293</v>
      </c>
      <c r="B19" s="483"/>
      <c r="C19" s="483"/>
      <c r="D19" s="483"/>
      <c r="E19" s="483"/>
      <c r="F19" s="483"/>
      <c r="G19" s="483"/>
      <c r="H19" s="483"/>
      <c r="I19" s="483"/>
      <c r="J19" s="483"/>
      <c r="K19" s="483"/>
      <c r="L19" s="483"/>
      <c r="M19" s="483"/>
      <c r="T19" s="88"/>
      <c r="U19" s="88"/>
      <c r="V19" s="88"/>
      <c r="W19" s="88"/>
      <c r="X19" s="88"/>
      <c r="Y19" s="88"/>
      <c r="AA19" s="88"/>
      <c r="AB19" s="88"/>
      <c r="AC19" s="88"/>
      <c r="AD19" s="88"/>
      <c r="AE19" s="88"/>
      <c r="AF19" s="88"/>
      <c r="AG19" s="88"/>
      <c r="AH19" s="88"/>
      <c r="AI19" s="88"/>
      <c r="AJ19" s="88"/>
      <c r="AK19" s="88"/>
      <c r="AL19" s="88"/>
    </row>
    <row r="20" spans="1:38" ht="8.25" customHeight="1" x14ac:dyDescent="0.2">
      <c r="A20" s="83"/>
    </row>
    <row r="21" spans="1:38" x14ac:dyDescent="0.2">
      <c r="A21" s="469" t="s">
        <v>319</v>
      </c>
      <c r="B21" s="469"/>
      <c r="C21" s="469"/>
      <c r="D21" s="469"/>
      <c r="E21" s="469"/>
      <c r="F21" s="469"/>
      <c r="G21" s="469"/>
      <c r="H21" s="469"/>
      <c r="I21" s="469"/>
      <c r="J21" s="469"/>
      <c r="K21" s="469"/>
      <c r="L21" s="469"/>
      <c r="M21" s="469"/>
    </row>
    <row r="22" spans="1:38" x14ac:dyDescent="0.2">
      <c r="A22" s="130"/>
      <c r="B22" s="131" t="str">
        <f>IF(ISERROR('Paskolos gr'!V22),"",'Paskolos gr'!V22)</f>
        <v/>
      </c>
      <c r="C22" s="131" t="str">
        <f>IF(ISERROR('Paskolos gr'!W22),"",'Paskolos gr'!W22)</f>
        <v/>
      </c>
      <c r="D22" s="131" t="str">
        <f>IF(ISERROR('Paskolos gr'!X22),"",'Paskolos gr'!X22)</f>
        <v/>
      </c>
      <c r="E22" s="131" t="str">
        <f>IF(ISERROR('Paskolos gr'!Y22),"",'Paskolos gr'!Y22)</f>
        <v/>
      </c>
      <c r="F22" s="131" t="str">
        <f>IF(ISERROR('Paskolos gr'!Z22),"",'Paskolos gr'!Z22)</f>
        <v/>
      </c>
      <c r="G22" s="131" t="str">
        <f>IF(ISERROR('Paskolos gr'!AA22),"",'Paskolos gr'!AA22)</f>
        <v/>
      </c>
      <c r="H22" s="131" t="str">
        <f>IF(ISERROR('Paskolos gr'!AB22),"",'Paskolos gr'!AB22)</f>
        <v/>
      </c>
      <c r="I22" s="131" t="str">
        <f>IF(ISERROR('Paskolos gr'!AC22),"",'Paskolos gr'!AC22)</f>
        <v/>
      </c>
      <c r="J22" s="131" t="str">
        <f>IF(ISERROR('Paskolos gr'!AD22),"",'Paskolos gr'!AD22)</f>
        <v/>
      </c>
      <c r="K22" s="131" t="str">
        <f>IF(ISERROR('Paskolos gr'!AE22),"",'Paskolos gr'!AE22)</f>
        <v/>
      </c>
      <c r="L22" s="131" t="str">
        <f>IF(ISERROR('Paskolos gr'!AF22),"",'Paskolos gr'!AF22)</f>
        <v/>
      </c>
      <c r="M22" s="131" t="str">
        <f>IF(ISERROR('Paskolos gr'!AG22),"",'Paskolos gr'!AG22)</f>
        <v/>
      </c>
    </row>
    <row r="23" spans="1:38" x14ac:dyDescent="0.2">
      <c r="A23" s="132"/>
      <c r="B23" s="133" t="str">
        <f>IF(ISERROR('Paskolos gr'!V22),"",'Paskolos gr'!V22)</f>
        <v/>
      </c>
      <c r="C23" s="133" t="str">
        <f>IF(ISERROR('Paskolos gr'!W22),"",'Paskolos gr'!W22)</f>
        <v/>
      </c>
      <c r="D23" s="133" t="str">
        <f>IF(ISERROR('Paskolos gr'!X22),"",'Paskolos gr'!X22)</f>
        <v/>
      </c>
      <c r="E23" s="133" t="str">
        <f>IF(ISERROR('Paskolos gr'!Y22),"",'Paskolos gr'!Y22)</f>
        <v/>
      </c>
      <c r="F23" s="133" t="str">
        <f>IF(ISERROR('Paskolos gr'!Z22),"",'Paskolos gr'!Z22)</f>
        <v/>
      </c>
      <c r="G23" s="133" t="str">
        <f>IF(ISERROR('Paskolos gr'!AA22),"",'Paskolos gr'!AA22)</f>
        <v/>
      </c>
      <c r="H23" s="133" t="str">
        <f>IF(ISERROR('Paskolos gr'!AB22),"",'Paskolos gr'!AB22)</f>
        <v/>
      </c>
      <c r="I23" s="133" t="str">
        <f>IF(ISERROR('Paskolos gr'!AC22),"",'Paskolos gr'!AC22)</f>
        <v/>
      </c>
      <c r="J23" s="133" t="str">
        <f>IF(ISERROR('Paskolos gr'!AD22),"",'Paskolos gr'!AD22)</f>
        <v/>
      </c>
      <c r="K23" s="133" t="str">
        <f>IF(ISERROR('Paskolos gr'!AE22),"",'Paskolos gr'!AE22)</f>
        <v/>
      </c>
      <c r="L23" s="133" t="str">
        <f>IF(ISERROR('Paskolos gr'!AF22),"",'Paskolos gr'!AF22)</f>
        <v/>
      </c>
      <c r="M23" s="133" t="str">
        <f>IF(ISERROR('Paskolos gr'!AG22),"",'Paskolos gr'!AG22)</f>
        <v/>
      </c>
    </row>
    <row r="24" spans="1:38" ht="11.25" customHeight="1" x14ac:dyDescent="0.2">
      <c r="A24" s="109" t="s">
        <v>520</v>
      </c>
      <c r="B24" s="149"/>
      <c r="C24" s="149"/>
      <c r="D24" s="149"/>
      <c r="E24" s="149"/>
      <c r="F24" s="149"/>
      <c r="G24" s="149"/>
      <c r="H24" s="149"/>
      <c r="I24" s="149"/>
      <c r="J24" s="149"/>
      <c r="K24" s="149"/>
      <c r="L24" s="149"/>
      <c r="M24" s="149"/>
    </row>
    <row r="25" spans="1:38" ht="12.75" x14ac:dyDescent="0.2">
      <c r="A25" s="109" t="s">
        <v>284</v>
      </c>
      <c r="B25" s="149"/>
      <c r="C25" s="149"/>
      <c r="D25" s="149"/>
      <c r="E25" s="149"/>
      <c r="F25" s="149"/>
      <c r="G25" s="149"/>
      <c r="H25" s="149"/>
      <c r="I25" s="149"/>
      <c r="J25" s="149"/>
      <c r="K25" s="149"/>
      <c r="L25" s="149"/>
      <c r="M25" s="149"/>
    </row>
    <row r="26" spans="1:38" ht="11.25" customHeight="1" x14ac:dyDescent="0.2">
      <c r="A26" s="109" t="s">
        <v>521</v>
      </c>
      <c r="B26" s="150" t="str">
        <f>IF(ISERROR(B24/B25),"",B24/B25)</f>
        <v/>
      </c>
      <c r="C26" s="150" t="str">
        <f t="shared" ref="C26:M26" si="0">IF(ISERROR(C24/C25),"",C24/C25)</f>
        <v/>
      </c>
      <c r="D26" s="150" t="str">
        <f t="shared" si="0"/>
        <v/>
      </c>
      <c r="E26" s="150" t="str">
        <f t="shared" si="0"/>
        <v/>
      </c>
      <c r="F26" s="150" t="str">
        <f t="shared" si="0"/>
        <v/>
      </c>
      <c r="G26" s="150" t="str">
        <f t="shared" si="0"/>
        <v/>
      </c>
      <c r="H26" s="150" t="str">
        <f t="shared" si="0"/>
        <v/>
      </c>
      <c r="I26" s="150" t="str">
        <f t="shared" si="0"/>
        <v/>
      </c>
      <c r="J26" s="150" t="str">
        <f t="shared" si="0"/>
        <v/>
      </c>
      <c r="K26" s="150" t="str">
        <f t="shared" si="0"/>
        <v/>
      </c>
      <c r="L26" s="150" t="str">
        <f t="shared" si="0"/>
        <v/>
      </c>
      <c r="M26" s="150" t="str">
        <f t="shared" si="0"/>
        <v/>
      </c>
    </row>
    <row r="27" spans="1:38" ht="6.75" customHeight="1" x14ac:dyDescent="0.2">
      <c r="A27" s="119"/>
    </row>
    <row r="28" spans="1:38" x14ac:dyDescent="0.2">
      <c r="A28" s="469" t="s">
        <v>721</v>
      </c>
      <c r="B28" s="469"/>
      <c r="C28" s="469"/>
      <c r="D28" s="469"/>
      <c r="E28" s="469"/>
      <c r="F28" s="469"/>
      <c r="G28" s="469"/>
      <c r="H28" s="469"/>
      <c r="I28" s="469"/>
      <c r="J28" s="469"/>
      <c r="K28" s="469"/>
      <c r="L28" s="469"/>
      <c r="M28" s="469"/>
    </row>
    <row r="29" spans="1:38" x14ac:dyDescent="0.2">
      <c r="A29" s="130"/>
      <c r="B29" s="217" t="str">
        <f>IF(ISERROR('Paskolos gr'!W14),"",'Paskolos gr'!W14)</f>
        <v/>
      </c>
      <c r="C29" s="217" t="str">
        <f>IF(ISERROR('Paskolos gr'!X14),"",'Paskolos gr'!X14)</f>
        <v/>
      </c>
      <c r="D29" s="217" t="str">
        <f>IF(ISERROR('Paskolos gr'!Y14),"",'Paskolos gr'!Y14)</f>
        <v/>
      </c>
      <c r="E29" s="217" t="str">
        <f>IF(ISERROR('Paskolos gr'!Z14),"",'Paskolos gr'!Z14)</f>
        <v/>
      </c>
      <c r="F29" s="217" t="str">
        <f>IF(ISERROR('Paskolos gr'!AA14),"",'Paskolos gr'!AA14)</f>
        <v/>
      </c>
      <c r="G29" s="217" t="str">
        <f>IF(ISERROR('Paskolos gr'!AB14),"",'Paskolos gr'!AB14)</f>
        <v/>
      </c>
      <c r="H29" s="217" t="str">
        <f>IF(ISERROR('Paskolos gr'!AC14),"",'Paskolos gr'!AC14)</f>
        <v/>
      </c>
    </row>
    <row r="30" spans="1:38" ht="11.25" customHeight="1" x14ac:dyDescent="0.2">
      <c r="A30" s="109" t="s">
        <v>520</v>
      </c>
      <c r="B30" s="151">
        <f>SUMIF('Paskolos gr'!V25:AG25,B29,'3 skirsnis (2)'!B24:M24)</f>
        <v>0</v>
      </c>
      <c r="C30" s="149"/>
      <c r="D30" s="149"/>
      <c r="E30" s="149"/>
      <c r="F30" s="149"/>
      <c r="G30" s="149"/>
      <c r="H30" s="149"/>
    </row>
    <row r="31" spans="1:38" ht="11.25" customHeight="1" x14ac:dyDescent="0.2">
      <c r="A31" s="109" t="s">
        <v>284</v>
      </c>
      <c r="B31" s="151">
        <f>SUMIF('Paskolos gr'!V25:AG25,B29,'3 skirsnis (2)'!B25:M25)</f>
        <v>0</v>
      </c>
      <c r="C31" s="149"/>
      <c r="D31" s="149"/>
      <c r="E31" s="149"/>
      <c r="F31" s="149"/>
      <c r="G31" s="149"/>
      <c r="H31" s="149"/>
    </row>
    <row r="32" spans="1:38" ht="11.25" customHeight="1" x14ac:dyDescent="0.2">
      <c r="A32" s="109" t="s">
        <v>521</v>
      </c>
      <c r="B32" s="150" t="str">
        <f>IF(ISERROR(B30/B31),"",B30/B31)</f>
        <v/>
      </c>
      <c r="C32" s="150" t="str">
        <f t="shared" ref="C32:H32" si="1">IF(ISERROR(C30/C31),"",C30/C31)</f>
        <v/>
      </c>
      <c r="D32" s="150" t="str">
        <f t="shared" si="1"/>
        <v/>
      </c>
      <c r="E32" s="150" t="str">
        <f t="shared" si="1"/>
        <v/>
      </c>
      <c r="F32" s="150" t="str">
        <f t="shared" si="1"/>
        <v/>
      </c>
      <c r="G32" s="150" t="str">
        <f t="shared" si="1"/>
        <v/>
      </c>
      <c r="H32" s="150" t="str">
        <f t="shared" si="1"/>
        <v/>
      </c>
    </row>
    <row r="33" spans="1:13" ht="6.75" customHeight="1" x14ac:dyDescent="0.2"/>
    <row r="34" spans="1:13" hidden="1" x14ac:dyDescent="0.2"/>
    <row r="35" spans="1:13" ht="39.75" hidden="1" customHeight="1" x14ac:dyDescent="0.2">
      <c r="A35" s="499" t="s">
        <v>214</v>
      </c>
      <c r="B35" s="500"/>
      <c r="C35" s="501" t="s">
        <v>213</v>
      </c>
      <c r="D35" s="502"/>
      <c r="E35" s="501" t="s">
        <v>215</v>
      </c>
      <c r="F35" s="502"/>
      <c r="G35" s="501" t="s">
        <v>279</v>
      </c>
      <c r="H35" s="502"/>
    </row>
    <row r="36" spans="1:13" hidden="1" x14ac:dyDescent="0.2">
      <c r="A36" s="494">
        <f>'2 skirsnis'!A37</f>
        <v>0</v>
      </c>
      <c r="B36" s="494"/>
      <c r="C36" s="495" t="str">
        <f>IF('2 skirsnis'!E37=0,"",'2 skirsnis'!E37)</f>
        <v/>
      </c>
      <c r="D36" s="496"/>
      <c r="E36" s="492">
        <f>'2 skirsnis'!B66</f>
        <v>0</v>
      </c>
      <c r="F36" s="493"/>
      <c r="G36" s="492">
        <f>'2 skirsnis'!G37</f>
        <v>0</v>
      </c>
      <c r="H36" s="493"/>
    </row>
    <row r="37" spans="1:13" hidden="1" x14ac:dyDescent="0.2">
      <c r="A37" s="494">
        <f>'2 skirsnis'!A38</f>
        <v>0</v>
      </c>
      <c r="B37" s="494"/>
      <c r="C37" s="495" t="str">
        <f>IF('2 skirsnis'!E38=0,"",'2 skirsnis'!E38)</f>
        <v/>
      </c>
      <c r="D37" s="496"/>
      <c r="E37" s="492">
        <f>'2 skirsnis'!C66</f>
        <v>0</v>
      </c>
      <c r="F37" s="493"/>
      <c r="G37" s="492">
        <f>'2 skirsnis'!G38</f>
        <v>0</v>
      </c>
      <c r="H37" s="493"/>
    </row>
    <row r="38" spans="1:13" hidden="1" x14ac:dyDescent="0.2">
      <c r="A38" s="494">
        <f>'2 skirsnis'!A39</f>
        <v>0</v>
      </c>
      <c r="B38" s="494"/>
      <c r="C38" s="495" t="str">
        <f>IF('2 skirsnis'!E39=0,"",'2 skirsnis'!E39)</f>
        <v/>
      </c>
      <c r="D38" s="496"/>
      <c r="E38" s="492">
        <f>'2 skirsnis'!D66</f>
        <v>0</v>
      </c>
      <c r="F38" s="493"/>
      <c r="G38" s="492">
        <f>'2 skirsnis'!G39</f>
        <v>0</v>
      </c>
      <c r="H38" s="493"/>
    </row>
    <row r="39" spans="1:13" hidden="1" x14ac:dyDescent="0.2">
      <c r="A39" s="494">
        <f>'2 skirsnis'!A40</f>
        <v>0</v>
      </c>
      <c r="B39" s="494"/>
      <c r="C39" s="495" t="str">
        <f>IF('2 skirsnis'!E40=0,"",'2 skirsnis'!E40)</f>
        <v/>
      </c>
      <c r="D39" s="496"/>
      <c r="E39" s="492">
        <f>'2 skirsnis'!E66</f>
        <v>0</v>
      </c>
      <c r="F39" s="493"/>
      <c r="G39" s="492">
        <f>'2 skirsnis'!G40</f>
        <v>0</v>
      </c>
      <c r="H39" s="493"/>
    </row>
    <row r="40" spans="1:13" hidden="1" x14ac:dyDescent="0.2">
      <c r="A40" s="494">
        <f>'2 skirsnis'!A41</f>
        <v>0</v>
      </c>
      <c r="B40" s="494"/>
      <c r="C40" s="495" t="str">
        <f>IF('2 skirsnis'!E41=0,"",'2 skirsnis'!E41)</f>
        <v/>
      </c>
      <c r="D40" s="496"/>
      <c r="E40" s="492">
        <f>'2 skirsnis'!F66</f>
        <v>0</v>
      </c>
      <c r="F40" s="493"/>
      <c r="G40" s="492">
        <f>'2 skirsnis'!G41</f>
        <v>0</v>
      </c>
      <c r="H40" s="493"/>
    </row>
    <row r="41" spans="1:13" hidden="1" x14ac:dyDescent="0.2">
      <c r="A41" s="494">
        <f>'2 skirsnis'!A42</f>
        <v>0</v>
      </c>
      <c r="B41" s="494"/>
      <c r="C41" s="495" t="str">
        <f>IF('2 skirsnis'!E42=0,"",'2 skirsnis'!E42)</f>
        <v/>
      </c>
      <c r="D41" s="496"/>
      <c r="E41" s="492">
        <f>'2 skirsnis'!G66</f>
        <v>0</v>
      </c>
      <c r="F41" s="493"/>
      <c r="G41" s="492">
        <f>'2 skirsnis'!G42</f>
        <v>0</v>
      </c>
      <c r="H41" s="493"/>
    </row>
    <row r="42" spans="1:13" hidden="1" x14ac:dyDescent="0.2">
      <c r="A42" s="494">
        <f>'2 skirsnis'!A43</f>
        <v>0</v>
      </c>
      <c r="B42" s="494"/>
      <c r="C42" s="495" t="str">
        <f>IF('2 skirsnis'!E43=0,"",'2 skirsnis'!E43)</f>
        <v/>
      </c>
      <c r="D42" s="496"/>
      <c r="E42" s="492">
        <f>'2 skirsnis'!H66</f>
        <v>0</v>
      </c>
      <c r="F42" s="493"/>
      <c r="G42" s="492">
        <f>'2 skirsnis'!G43</f>
        <v>0</v>
      </c>
      <c r="H42" s="493"/>
    </row>
    <row r="43" spans="1:13" hidden="1" x14ac:dyDescent="0.2"/>
    <row r="44" spans="1:13" x14ac:dyDescent="0.2">
      <c r="A44" s="489" t="s">
        <v>282</v>
      </c>
      <c r="B44" s="489"/>
      <c r="C44" s="489"/>
      <c r="D44" s="489"/>
      <c r="E44" s="489"/>
      <c r="F44" s="489"/>
      <c r="G44" s="489"/>
      <c r="H44" s="489"/>
      <c r="I44" s="489"/>
      <c r="J44" s="489"/>
      <c r="K44" s="489"/>
      <c r="L44" s="489"/>
      <c r="M44" s="489"/>
    </row>
    <row r="45" spans="1:13" x14ac:dyDescent="0.2">
      <c r="A45" s="497" t="s">
        <v>280</v>
      </c>
      <c r="B45" s="497"/>
      <c r="C45" s="491" t="str">
        <f>IF(ISERROR((1-SUMPRODUCT(E36:F42,G36:H42)/SUMPRODUCT(C36:D42,G36:H42))*100),"",(1-SUMPRODUCT(E36:F42,G36:H42)/SUMPRODUCT(C36:D42,G36:H42))*100)</f>
        <v/>
      </c>
      <c r="D45" s="491"/>
      <c r="E45" s="29" t="s">
        <v>273</v>
      </c>
    </row>
    <row r="46" spans="1:13" x14ac:dyDescent="0.2">
      <c r="A46" s="497" t="s">
        <v>281</v>
      </c>
      <c r="B46" s="497"/>
      <c r="C46" s="498">
        <f>'3 skirsnis (1)'!D56</f>
        <v>0</v>
      </c>
      <c r="D46" s="498"/>
      <c r="E46" s="29" t="s">
        <v>522</v>
      </c>
    </row>
    <row r="47" spans="1:13" x14ac:dyDescent="0.2">
      <c r="A47" s="490" t="s">
        <v>282</v>
      </c>
      <c r="B47" s="490"/>
      <c r="C47" s="488" t="str">
        <f>IF(ISERROR(C46/C45*100),"",C46/C45*100)</f>
        <v/>
      </c>
      <c r="D47" s="488"/>
      <c r="E47" s="28" t="s">
        <v>523</v>
      </c>
    </row>
    <row r="48" spans="1:13" ht="11.25" customHeight="1" x14ac:dyDescent="0.2">
      <c r="A48" s="483" t="s">
        <v>182</v>
      </c>
      <c r="B48" s="483"/>
      <c r="C48" s="483"/>
      <c r="D48" s="483"/>
      <c r="E48" s="483"/>
      <c r="F48" s="483"/>
      <c r="G48" s="175"/>
      <c r="H48" s="175"/>
      <c r="I48" s="175"/>
      <c r="J48" s="175"/>
      <c r="K48" s="175"/>
      <c r="L48" s="175"/>
      <c r="M48" s="175"/>
    </row>
    <row r="49" spans="1:13" x14ac:dyDescent="0.2">
      <c r="A49" s="483"/>
      <c r="B49" s="483"/>
      <c r="C49" s="483"/>
      <c r="D49" s="483"/>
      <c r="E49" s="483"/>
      <c r="F49" s="483"/>
    </row>
    <row r="51" spans="1:13" ht="10.5" customHeight="1" x14ac:dyDescent="0.2">
      <c r="A51" s="464" t="s">
        <v>722</v>
      </c>
      <c r="B51" s="401"/>
      <c r="C51" s="402"/>
      <c r="D51" s="402"/>
      <c r="E51" s="402"/>
      <c r="F51" s="402"/>
      <c r="G51" s="402"/>
      <c r="H51" s="402"/>
      <c r="I51" s="402"/>
      <c r="J51" s="402"/>
      <c r="K51" s="402"/>
      <c r="L51" s="402"/>
      <c r="M51" s="403"/>
    </row>
    <row r="52" spans="1:13" ht="10.5" customHeight="1" x14ac:dyDescent="0.2">
      <c r="A52" s="464"/>
      <c r="B52" s="404"/>
      <c r="C52" s="405"/>
      <c r="D52" s="405"/>
      <c r="E52" s="405"/>
      <c r="F52" s="405"/>
      <c r="G52" s="405"/>
      <c r="H52" s="405"/>
      <c r="I52" s="405"/>
      <c r="J52" s="405"/>
      <c r="K52" s="405"/>
      <c r="L52" s="405"/>
      <c r="M52" s="406"/>
    </row>
    <row r="53" spans="1:13" ht="10.5" customHeight="1" x14ac:dyDescent="0.2">
      <c r="A53" s="464"/>
      <c r="B53" s="404"/>
      <c r="C53" s="405"/>
      <c r="D53" s="405"/>
      <c r="E53" s="405"/>
      <c r="F53" s="405"/>
      <c r="G53" s="405"/>
      <c r="H53" s="405"/>
      <c r="I53" s="405"/>
      <c r="J53" s="405"/>
      <c r="K53" s="405"/>
      <c r="L53" s="405"/>
      <c r="M53" s="406"/>
    </row>
    <row r="54" spans="1:13" ht="10.5" customHeight="1" x14ac:dyDescent="0.2">
      <c r="A54" s="464"/>
      <c r="B54" s="407"/>
      <c r="C54" s="408"/>
      <c r="D54" s="408"/>
      <c r="E54" s="408"/>
      <c r="F54" s="408"/>
      <c r="G54" s="408"/>
      <c r="H54" s="408"/>
      <c r="I54" s="408"/>
      <c r="J54" s="408"/>
      <c r="K54" s="408"/>
      <c r="L54" s="408"/>
      <c r="M54" s="409"/>
    </row>
    <row r="55" spans="1:13" x14ac:dyDescent="0.2">
      <c r="A55" s="83"/>
    </row>
    <row r="56" spans="1:13" x14ac:dyDescent="0.2">
      <c r="A56" s="83" t="s">
        <v>320</v>
      </c>
      <c r="F56" s="97"/>
      <c r="G56" s="29" t="s">
        <v>273</v>
      </c>
    </row>
    <row r="57" spans="1:13" ht="11.25" customHeight="1" x14ac:dyDescent="0.2">
      <c r="A57" s="83"/>
    </row>
    <row r="58" spans="1:13" x14ac:dyDescent="0.2">
      <c r="A58" s="82" t="s">
        <v>371</v>
      </c>
      <c r="B58" s="88"/>
      <c r="C58" s="88"/>
      <c r="D58" s="88"/>
      <c r="E58" s="88"/>
      <c r="F58" s="88"/>
      <c r="G58" s="88"/>
      <c r="H58" s="88"/>
      <c r="I58" s="88"/>
      <c r="J58" s="88"/>
      <c r="K58" s="88"/>
      <c r="L58" s="88"/>
      <c r="M58" s="88"/>
    </row>
    <row r="59" spans="1:13" ht="3.75" customHeight="1" x14ac:dyDescent="0.2">
      <c r="A59" s="83"/>
    </row>
    <row r="60" spans="1:13" ht="40.5" customHeight="1" x14ac:dyDescent="0.2">
      <c r="A60" s="469" t="s">
        <v>723</v>
      </c>
      <c r="B60" s="469"/>
      <c r="C60" s="469"/>
      <c r="D60" s="469"/>
      <c r="E60" s="469"/>
      <c r="F60" s="469"/>
      <c r="G60" s="469"/>
      <c r="H60" s="469"/>
      <c r="I60" s="469"/>
      <c r="J60" s="469"/>
      <c r="K60" s="469"/>
      <c r="L60" s="469"/>
      <c r="M60" s="469"/>
    </row>
    <row r="61" spans="1:13" ht="11.25" customHeight="1" x14ac:dyDescent="0.2">
      <c r="A61" s="130"/>
      <c r="B61" s="131" t="str">
        <f>B22</f>
        <v/>
      </c>
      <c r="C61" s="131" t="str">
        <f t="shared" ref="C61:M61" si="2">C22</f>
        <v/>
      </c>
      <c r="D61" s="131" t="str">
        <f t="shared" si="2"/>
        <v/>
      </c>
      <c r="E61" s="131" t="str">
        <f t="shared" si="2"/>
        <v/>
      </c>
      <c r="F61" s="131" t="str">
        <f t="shared" si="2"/>
        <v/>
      </c>
      <c r="G61" s="131" t="str">
        <f t="shared" si="2"/>
        <v/>
      </c>
      <c r="H61" s="131" t="str">
        <f t="shared" si="2"/>
        <v/>
      </c>
      <c r="I61" s="131" t="str">
        <f t="shared" si="2"/>
        <v/>
      </c>
      <c r="J61" s="131" t="str">
        <f t="shared" si="2"/>
        <v/>
      </c>
      <c r="K61" s="131" t="str">
        <f t="shared" si="2"/>
        <v/>
      </c>
      <c r="L61" s="131" t="str">
        <f t="shared" si="2"/>
        <v/>
      </c>
      <c r="M61" s="131" t="str">
        <f t="shared" si="2"/>
        <v/>
      </c>
    </row>
    <row r="62" spans="1:13" ht="11.25" customHeight="1" x14ac:dyDescent="0.2">
      <c r="A62" s="132"/>
      <c r="B62" s="133" t="str">
        <f t="shared" ref="B62:M62" si="3">B61</f>
        <v/>
      </c>
      <c r="C62" s="133" t="str">
        <f t="shared" si="3"/>
        <v/>
      </c>
      <c r="D62" s="133" t="str">
        <f t="shared" si="3"/>
        <v/>
      </c>
      <c r="E62" s="133" t="str">
        <f t="shared" si="3"/>
        <v/>
      </c>
      <c r="F62" s="133" t="str">
        <f t="shared" si="3"/>
        <v/>
      </c>
      <c r="G62" s="133" t="str">
        <f t="shared" si="3"/>
        <v/>
      </c>
      <c r="H62" s="133" t="str">
        <f t="shared" si="3"/>
        <v/>
      </c>
      <c r="I62" s="133" t="str">
        <f t="shared" si="3"/>
        <v/>
      </c>
      <c r="J62" s="133" t="str">
        <f t="shared" si="3"/>
        <v/>
      </c>
      <c r="K62" s="133" t="str">
        <f t="shared" si="3"/>
        <v/>
      </c>
      <c r="L62" s="133" t="str">
        <f t="shared" si="3"/>
        <v/>
      </c>
      <c r="M62" s="133" t="str">
        <f t="shared" si="3"/>
        <v/>
      </c>
    </row>
    <row r="63" spans="1:13" ht="11.25" customHeight="1" x14ac:dyDescent="0.2">
      <c r="A63" s="134" t="s">
        <v>235</v>
      </c>
      <c r="B63" s="146"/>
      <c r="C63" s="146"/>
      <c r="D63" s="146"/>
      <c r="E63" s="146"/>
      <c r="F63" s="146"/>
      <c r="G63" s="146"/>
      <c r="H63" s="146"/>
      <c r="I63" s="146"/>
      <c r="J63" s="146"/>
      <c r="K63" s="146"/>
      <c r="L63" s="146"/>
      <c r="M63" s="147"/>
    </row>
    <row r="64" spans="1:13" ht="11.25" customHeight="1" x14ac:dyDescent="0.2">
      <c r="A64" s="124" t="s">
        <v>236</v>
      </c>
      <c r="B64" s="152">
        <f>B24</f>
        <v>0</v>
      </c>
      <c r="C64" s="152">
        <f t="shared" ref="C64:M64" si="4">C24</f>
        <v>0</v>
      </c>
      <c r="D64" s="152">
        <f t="shared" si="4"/>
        <v>0</v>
      </c>
      <c r="E64" s="152">
        <f t="shared" si="4"/>
        <v>0</v>
      </c>
      <c r="F64" s="152">
        <f t="shared" si="4"/>
        <v>0</v>
      </c>
      <c r="G64" s="152">
        <f t="shared" si="4"/>
        <v>0</v>
      </c>
      <c r="H64" s="152">
        <f t="shared" si="4"/>
        <v>0</v>
      </c>
      <c r="I64" s="152">
        <f t="shared" si="4"/>
        <v>0</v>
      </c>
      <c r="J64" s="152">
        <f t="shared" si="4"/>
        <v>0</v>
      </c>
      <c r="K64" s="152">
        <f t="shared" si="4"/>
        <v>0</v>
      </c>
      <c r="L64" s="152">
        <f t="shared" si="4"/>
        <v>0</v>
      </c>
      <c r="M64" s="152">
        <f t="shared" si="4"/>
        <v>0</v>
      </c>
    </row>
    <row r="65" spans="1:13" ht="11.25" customHeight="1" x14ac:dyDescent="0.2">
      <c r="A65" s="124" t="s">
        <v>725</v>
      </c>
      <c r="B65" s="153">
        <f>'3 skirsnis (1)'!E25</f>
        <v>0</v>
      </c>
      <c r="C65" s="153"/>
      <c r="D65" s="153"/>
      <c r="E65" s="153"/>
      <c r="F65" s="153"/>
      <c r="G65" s="153"/>
      <c r="H65" s="153"/>
      <c r="I65" s="153"/>
      <c r="J65" s="153"/>
      <c r="K65" s="153"/>
      <c r="L65" s="153"/>
      <c r="M65" s="153"/>
    </row>
    <row r="66" spans="1:13" ht="11.25" customHeight="1" x14ac:dyDescent="0.2">
      <c r="A66" s="124" t="s">
        <v>294</v>
      </c>
      <c r="B66" s="153">
        <f>'3 skirsnis (1)'!F25</f>
        <v>0</v>
      </c>
      <c r="C66" s="153"/>
      <c r="D66" s="153"/>
      <c r="E66" s="153"/>
      <c r="F66" s="153"/>
      <c r="G66" s="153"/>
      <c r="H66" s="153"/>
      <c r="I66" s="153"/>
      <c r="J66" s="153"/>
      <c r="K66" s="153"/>
      <c r="L66" s="153"/>
      <c r="M66" s="153"/>
    </row>
    <row r="67" spans="1:13" ht="11.25" customHeight="1" x14ac:dyDescent="0.2">
      <c r="A67" s="135" t="s">
        <v>72</v>
      </c>
      <c r="B67" s="154">
        <f>SUM(B64:B66)</f>
        <v>0</v>
      </c>
      <c r="C67" s="154">
        <f t="shared" ref="C67:M67" si="5">SUM(C64:C66)</f>
        <v>0</v>
      </c>
      <c r="D67" s="154">
        <f t="shared" si="5"/>
        <v>0</v>
      </c>
      <c r="E67" s="154">
        <f t="shared" si="5"/>
        <v>0</v>
      </c>
      <c r="F67" s="154">
        <f t="shared" si="5"/>
        <v>0</v>
      </c>
      <c r="G67" s="154">
        <f t="shared" si="5"/>
        <v>0</v>
      </c>
      <c r="H67" s="154">
        <f t="shared" si="5"/>
        <v>0</v>
      </c>
      <c r="I67" s="154">
        <f t="shared" si="5"/>
        <v>0</v>
      </c>
      <c r="J67" s="154">
        <f t="shared" si="5"/>
        <v>0</v>
      </c>
      <c r="K67" s="154">
        <f t="shared" si="5"/>
        <v>0</v>
      </c>
      <c r="L67" s="154">
        <f t="shared" si="5"/>
        <v>0</v>
      </c>
      <c r="M67" s="154">
        <f t="shared" si="5"/>
        <v>0</v>
      </c>
    </row>
    <row r="68" spans="1:13" ht="11.25" customHeight="1" x14ac:dyDescent="0.2">
      <c r="A68" s="134" t="s">
        <v>237</v>
      </c>
      <c r="B68" s="155"/>
      <c r="C68" s="155"/>
      <c r="D68" s="155"/>
      <c r="E68" s="155"/>
      <c r="F68" s="155"/>
      <c r="G68" s="155"/>
      <c r="H68" s="155"/>
      <c r="I68" s="155"/>
      <c r="J68" s="155"/>
      <c r="K68" s="155"/>
      <c r="L68" s="155"/>
      <c r="M68" s="156"/>
    </row>
    <row r="69" spans="1:13" ht="11.25" customHeight="1" x14ac:dyDescent="0.2">
      <c r="A69" s="124" t="s">
        <v>86</v>
      </c>
      <c r="B69" s="152">
        <f>SUM(B70:B72)</f>
        <v>0</v>
      </c>
      <c r="C69" s="152">
        <f t="shared" ref="C69:M69" si="6">SUM(C70:C72)</f>
        <v>0</v>
      </c>
      <c r="D69" s="152">
        <f t="shared" si="6"/>
        <v>0</v>
      </c>
      <c r="E69" s="152">
        <f t="shared" si="6"/>
        <v>0</v>
      </c>
      <c r="F69" s="152">
        <f t="shared" si="6"/>
        <v>0</v>
      </c>
      <c r="G69" s="152">
        <f t="shared" si="6"/>
        <v>0</v>
      </c>
      <c r="H69" s="152">
        <f t="shared" si="6"/>
        <v>0</v>
      </c>
      <c r="I69" s="152">
        <f t="shared" si="6"/>
        <v>0</v>
      </c>
      <c r="J69" s="152">
        <f t="shared" si="6"/>
        <v>0</v>
      </c>
      <c r="K69" s="152">
        <f t="shared" si="6"/>
        <v>0</v>
      </c>
      <c r="L69" s="152">
        <f t="shared" si="6"/>
        <v>0</v>
      </c>
      <c r="M69" s="152">
        <f t="shared" si="6"/>
        <v>0</v>
      </c>
    </row>
    <row r="70" spans="1:13" ht="11.25" customHeight="1" x14ac:dyDescent="0.2">
      <c r="A70" s="136" t="s">
        <v>75</v>
      </c>
      <c r="B70" s="153">
        <f>IF(ISERROR(B64*TECH3!$B$60),0,B64*TECH3!$B$60)</f>
        <v>0</v>
      </c>
      <c r="C70" s="153">
        <f>IF(ISERROR(C64*TECH3!$B$60),0,C64*TECH3!$B$60)</f>
        <v>0</v>
      </c>
      <c r="D70" s="153">
        <f>IF(ISERROR(D64*TECH3!$B$60),0,D64*TECH3!$B$60)</f>
        <v>0</v>
      </c>
      <c r="E70" s="153">
        <f>IF(ISERROR(E64*TECH3!$B$60),0,E64*TECH3!$B$60)</f>
        <v>0</v>
      </c>
      <c r="F70" s="153">
        <f>IF(ISERROR(F64*TECH3!$B$60),0,F64*TECH3!$B$60)</f>
        <v>0</v>
      </c>
      <c r="G70" s="153">
        <f>IF(ISERROR(G64*TECH3!$B$60),0,G64*TECH3!$B$60)</f>
        <v>0</v>
      </c>
      <c r="H70" s="153">
        <f>IF(ISERROR(H64*TECH3!$B$60),0,H64*TECH3!$B$60)</f>
        <v>0</v>
      </c>
      <c r="I70" s="153">
        <f>IF(ISERROR(I64*TECH3!$B$60),0,I64*TECH3!$B$60)</f>
        <v>0</v>
      </c>
      <c r="J70" s="153">
        <f>IF(ISERROR(J64*TECH3!$B$60),0,J64*TECH3!$B$60)</f>
        <v>0</v>
      </c>
      <c r="K70" s="153">
        <f>IF(ISERROR(K64*TECH3!$B$60),0,K64*TECH3!$B$60)</f>
        <v>0</v>
      </c>
      <c r="L70" s="153">
        <f>IF(ISERROR(L64*TECH3!$B$60),0,L64*TECH3!$B$60)</f>
        <v>0</v>
      </c>
      <c r="M70" s="153">
        <f>IF(ISERROR(M64*TECH3!$B$60),0,M64*TECH3!$B$60)</f>
        <v>0</v>
      </c>
    </row>
    <row r="71" spans="1:13" ht="11.25" customHeight="1" x14ac:dyDescent="0.2">
      <c r="A71" s="136" t="s">
        <v>76</v>
      </c>
      <c r="B71" s="153">
        <f>IF(ISERROR(B64*TECH3!$B$60),0,B64*TECH3!$C$60)</f>
        <v>0</v>
      </c>
      <c r="C71" s="153">
        <f>IF(ISERROR(C64*TECH3!$B$60),0,C64*TECH3!$C$60)</f>
        <v>0</v>
      </c>
      <c r="D71" s="153">
        <f>IF(ISERROR(D64*TECH3!$B$60),0,D64*TECH3!$C$60)</f>
        <v>0</v>
      </c>
      <c r="E71" s="153">
        <f>IF(ISERROR(E64*TECH3!$B$60),0,E64*TECH3!$C$60)</f>
        <v>0</v>
      </c>
      <c r="F71" s="153">
        <f>IF(ISERROR(F64*TECH3!$B$60),0,F64*TECH3!$C$60)</f>
        <v>0</v>
      </c>
      <c r="G71" s="153">
        <f>IF(ISERROR(G64*TECH3!$B$60),0,G64*TECH3!$C$60)</f>
        <v>0</v>
      </c>
      <c r="H71" s="153">
        <f>IF(ISERROR(H64*TECH3!$B$60),0,H64*TECH3!$C$60)</f>
        <v>0</v>
      </c>
      <c r="I71" s="153">
        <f>IF(ISERROR(I64*TECH3!$B$60),0,I64*TECH3!$C$60)</f>
        <v>0</v>
      </c>
      <c r="J71" s="153">
        <f>IF(ISERROR(J64*TECH3!$B$60),0,J64*TECH3!$C$60)</f>
        <v>0</v>
      </c>
      <c r="K71" s="153">
        <f>IF(ISERROR(K64*TECH3!$B$60),0,K64*TECH3!$C$60)</f>
        <v>0</v>
      </c>
      <c r="L71" s="153">
        <f>IF(ISERROR(L64*TECH3!$B$60),0,L64*TECH3!$C$60)</f>
        <v>0</v>
      </c>
      <c r="M71" s="153">
        <f>IF(ISERROR(M64*TECH3!$B$60),0,M64*TECH3!$C$60)</f>
        <v>0</v>
      </c>
    </row>
    <row r="72" spans="1:13" ht="11.25" customHeight="1" x14ac:dyDescent="0.2">
      <c r="A72" s="136" t="s">
        <v>77</v>
      </c>
      <c r="B72" s="153">
        <f>IF(ISERROR(B64*TECH3!$B$60),0,B64*TECH3!$D$60)</f>
        <v>0</v>
      </c>
      <c r="C72" s="153">
        <f>IF(ISERROR(C64*TECH3!$B$60),0,C64*TECH3!$D$60)</f>
        <v>0</v>
      </c>
      <c r="D72" s="153">
        <f>IF(ISERROR(D64*TECH3!$B$60),0,D64*TECH3!$D$60)</f>
        <v>0</v>
      </c>
      <c r="E72" s="153">
        <f>IF(ISERROR(E64*TECH3!$B$60),0,E64*TECH3!$D$60)</f>
        <v>0</v>
      </c>
      <c r="F72" s="153">
        <f>IF(ISERROR(F64*TECH3!$B$60),0,F64*TECH3!$D$60)</f>
        <v>0</v>
      </c>
      <c r="G72" s="153">
        <f>IF(ISERROR(G64*TECH3!$B$60),0,G64*TECH3!$D$60)</f>
        <v>0</v>
      </c>
      <c r="H72" s="153">
        <f>IF(ISERROR(H64*TECH3!$B$60),0,H64*TECH3!$D$60)</f>
        <v>0</v>
      </c>
      <c r="I72" s="153">
        <f>IF(ISERROR(I64*TECH3!$B$60),0,I64*TECH3!$D$60)</f>
        <v>0</v>
      </c>
      <c r="J72" s="153">
        <f>IF(ISERROR(J64*TECH3!$B$60),0,J64*TECH3!$D$60)</f>
        <v>0</v>
      </c>
      <c r="K72" s="153">
        <f>IF(ISERROR(K64*TECH3!$B$60),0,K64*TECH3!$D$60)</f>
        <v>0</v>
      </c>
      <c r="L72" s="153">
        <f>IF(ISERROR(L64*TECH3!$B$60),0,L64*TECH3!$D$60)</f>
        <v>0</v>
      </c>
      <c r="M72" s="153">
        <f>IF(ISERROR(M64*TECH3!$B$60),0,M64*TECH3!$D$60)</f>
        <v>0</v>
      </c>
    </row>
    <row r="73" spans="1:13" ht="11.25" customHeight="1" x14ac:dyDescent="0.2">
      <c r="A73" s="124" t="s">
        <v>724</v>
      </c>
      <c r="B73" s="152"/>
      <c r="C73" s="152">
        <f>IF(ISERROR('Paskolos gr'!W23),0,'Paskolos gr'!W23)</f>
        <v>0</v>
      </c>
      <c r="D73" s="152">
        <f>IF(ISERROR('Paskolos gr'!X23),0,'Paskolos gr'!X23)</f>
        <v>0</v>
      </c>
      <c r="E73" s="152">
        <f>IF(ISERROR('Paskolos gr'!Y23),0,'Paskolos gr'!Y23)</f>
        <v>0</v>
      </c>
      <c r="F73" s="152">
        <f>IF(ISERROR('Paskolos gr'!Z23),0,'Paskolos gr'!Z23)</f>
        <v>0</v>
      </c>
      <c r="G73" s="152">
        <f>IF(ISERROR('Paskolos gr'!AA23),0,'Paskolos gr'!AA23)</f>
        <v>0</v>
      </c>
      <c r="H73" s="152">
        <f>IF(ISERROR('Paskolos gr'!AB23),0,'Paskolos gr'!AB23)</f>
        <v>0</v>
      </c>
      <c r="I73" s="152">
        <f>IF(ISERROR('Paskolos gr'!AC23),0,'Paskolos gr'!AC23)</f>
        <v>0</v>
      </c>
      <c r="J73" s="152">
        <f>IF(ISERROR('Paskolos gr'!AD23),0,'Paskolos gr'!AD23)</f>
        <v>0</v>
      </c>
      <c r="K73" s="152">
        <f>IF(ISERROR('Paskolos gr'!AE23),0,'Paskolos gr'!AE23)</f>
        <v>0</v>
      </c>
      <c r="L73" s="152">
        <f>IF(ISERROR('Paskolos gr'!AF23),0,'Paskolos gr'!AF23)</f>
        <v>0</v>
      </c>
      <c r="M73" s="152">
        <f>IF(ISERROR('Paskolos gr'!AG23),0,'Paskolos gr'!AG23)</f>
        <v>0</v>
      </c>
    </row>
    <row r="74" spans="1:13" ht="11.25" customHeight="1" x14ac:dyDescent="0.2">
      <c r="A74" s="124" t="s">
        <v>186</v>
      </c>
      <c r="B74" s="152">
        <f t="shared" ref="B74:M74" si="7">SUM(B75:B87)</f>
        <v>0</v>
      </c>
      <c r="C74" s="152">
        <f t="shared" si="7"/>
        <v>0</v>
      </c>
      <c r="D74" s="152">
        <f t="shared" si="7"/>
        <v>0</v>
      </c>
      <c r="E74" s="152">
        <f t="shared" si="7"/>
        <v>0</v>
      </c>
      <c r="F74" s="152">
        <f t="shared" si="7"/>
        <v>0</v>
      </c>
      <c r="G74" s="152">
        <f t="shared" si="7"/>
        <v>0</v>
      </c>
      <c r="H74" s="152">
        <f t="shared" si="7"/>
        <v>0</v>
      </c>
      <c r="I74" s="152">
        <f t="shared" si="7"/>
        <v>0</v>
      </c>
      <c r="J74" s="152">
        <f t="shared" si="7"/>
        <v>0</v>
      </c>
      <c r="K74" s="152">
        <f t="shared" si="7"/>
        <v>0</v>
      </c>
      <c r="L74" s="152">
        <f t="shared" si="7"/>
        <v>0</v>
      </c>
      <c r="M74" s="152">
        <f t="shared" si="7"/>
        <v>0</v>
      </c>
    </row>
    <row r="75" spans="1:13" ht="11.25" customHeight="1" x14ac:dyDescent="0.2">
      <c r="A75" s="136" t="s">
        <v>726</v>
      </c>
      <c r="B75" s="152"/>
      <c r="C75" s="152">
        <f>IF(ISERROR('Paskolos gr'!W24),0,'Paskolos gr'!W24)</f>
        <v>0</v>
      </c>
      <c r="D75" s="152">
        <f>IF(ISERROR('Paskolos gr'!X24),0,'Paskolos gr'!X24)</f>
        <v>0</v>
      </c>
      <c r="E75" s="152">
        <f>IF(ISERROR('Paskolos gr'!Y24),0,'Paskolos gr'!Y24)</f>
        <v>0</v>
      </c>
      <c r="F75" s="152">
        <f>IF(ISERROR('Paskolos gr'!Z24),0,'Paskolos gr'!Z24)</f>
        <v>0</v>
      </c>
      <c r="G75" s="152">
        <f>IF(ISERROR('Paskolos gr'!AA24),0,'Paskolos gr'!AA24)</f>
        <v>0</v>
      </c>
      <c r="H75" s="152">
        <f>IF(ISERROR('Paskolos gr'!AB24),0,'Paskolos gr'!AB24)</f>
        <v>0</v>
      </c>
      <c r="I75" s="152">
        <f>IF(ISERROR('Paskolos gr'!AC24),0,'Paskolos gr'!AC24)</f>
        <v>0</v>
      </c>
      <c r="J75" s="152">
        <f>IF(ISERROR('Paskolos gr'!AD24),0,'Paskolos gr'!AD24)</f>
        <v>0</v>
      </c>
      <c r="K75" s="152">
        <f>IF(ISERROR('Paskolos gr'!AE24),0,'Paskolos gr'!AE24)</f>
        <v>0</v>
      </c>
      <c r="L75" s="152">
        <f>IF(ISERROR('Paskolos gr'!AF24),0,'Paskolos gr'!AF24)</f>
        <v>0</v>
      </c>
      <c r="M75" s="152">
        <f>IF(ISERROR('Paskolos gr'!AG24),0,'Paskolos gr'!AG24)</f>
        <v>0</v>
      </c>
    </row>
    <row r="76" spans="1:13" ht="11.25" customHeight="1" x14ac:dyDescent="0.2">
      <c r="A76" s="136" t="s">
        <v>296</v>
      </c>
      <c r="B76" s="153">
        <f>'3 skirsnis (1)'!$D$42</f>
        <v>0</v>
      </c>
      <c r="C76" s="153">
        <f>'3 skirsnis (1)'!$D$42</f>
        <v>0</v>
      </c>
      <c r="D76" s="153">
        <f>'3 skirsnis (1)'!$D$42</f>
        <v>0</v>
      </c>
      <c r="E76" s="153">
        <f>'3 skirsnis (1)'!$D$42</f>
        <v>0</v>
      </c>
      <c r="F76" s="153">
        <f>'3 skirsnis (1)'!$D$42</f>
        <v>0</v>
      </c>
      <c r="G76" s="153">
        <f>'3 skirsnis (1)'!$D$42</f>
        <v>0</v>
      </c>
      <c r="H76" s="153">
        <f>'3 skirsnis (1)'!$D$42</f>
        <v>0</v>
      </c>
      <c r="I76" s="153">
        <f>'3 skirsnis (1)'!$D$42</f>
        <v>0</v>
      </c>
      <c r="J76" s="153">
        <f>'3 skirsnis (1)'!$D$42</f>
        <v>0</v>
      </c>
      <c r="K76" s="153">
        <f>'3 skirsnis (1)'!$D$42</f>
        <v>0</v>
      </c>
      <c r="L76" s="153">
        <f>'3 skirsnis (1)'!$D$42</f>
        <v>0</v>
      </c>
      <c r="M76" s="153">
        <f>'3 skirsnis (1)'!$D$42</f>
        <v>0</v>
      </c>
    </row>
    <row r="77" spans="1:13" ht="11.25" customHeight="1" x14ac:dyDescent="0.2">
      <c r="A77" s="136" t="s">
        <v>386</v>
      </c>
      <c r="B77" s="153">
        <f>'3 skirsnis (1)'!$D$43</f>
        <v>0</v>
      </c>
      <c r="C77" s="153">
        <f>'3 skirsnis (1)'!$D$43</f>
        <v>0</v>
      </c>
      <c r="D77" s="153">
        <f>'3 skirsnis (1)'!$D$43</f>
        <v>0</v>
      </c>
      <c r="E77" s="153">
        <f>'3 skirsnis (1)'!$D$43</f>
        <v>0</v>
      </c>
      <c r="F77" s="153">
        <f>'3 skirsnis (1)'!$D$43</f>
        <v>0</v>
      </c>
      <c r="G77" s="153">
        <f>'3 skirsnis (1)'!$D$43</f>
        <v>0</v>
      </c>
      <c r="H77" s="153">
        <f>'3 skirsnis (1)'!$D$43</f>
        <v>0</v>
      </c>
      <c r="I77" s="153">
        <f>'3 skirsnis (1)'!$D$43</f>
        <v>0</v>
      </c>
      <c r="J77" s="153">
        <f>'3 skirsnis (1)'!$D$43</f>
        <v>0</v>
      </c>
      <c r="K77" s="153">
        <f>'3 skirsnis (1)'!$D$43</f>
        <v>0</v>
      </c>
      <c r="L77" s="153">
        <f>'3 skirsnis (1)'!$D$43</f>
        <v>0</v>
      </c>
      <c r="M77" s="153">
        <f>'3 skirsnis (1)'!$D$43</f>
        <v>0</v>
      </c>
    </row>
    <row r="78" spans="1:13" ht="11.25" customHeight="1" x14ac:dyDescent="0.2">
      <c r="A78" s="136" t="s">
        <v>238</v>
      </c>
      <c r="B78" s="153">
        <f>'3 skirsnis (1)'!$D$45</f>
        <v>0</v>
      </c>
      <c r="C78" s="153">
        <f>'3 skirsnis (1)'!$D$45</f>
        <v>0</v>
      </c>
      <c r="D78" s="153">
        <f>'3 skirsnis (1)'!$D$45</f>
        <v>0</v>
      </c>
      <c r="E78" s="153">
        <f>'3 skirsnis (1)'!$D$45</f>
        <v>0</v>
      </c>
      <c r="F78" s="153">
        <f>'3 skirsnis (1)'!$D$45</f>
        <v>0</v>
      </c>
      <c r="G78" s="153">
        <f>'3 skirsnis (1)'!$D$45</f>
        <v>0</v>
      </c>
      <c r="H78" s="153">
        <f>'3 skirsnis (1)'!$D$45</f>
        <v>0</v>
      </c>
      <c r="I78" s="153">
        <f>'3 skirsnis (1)'!$D$45</f>
        <v>0</v>
      </c>
      <c r="J78" s="153">
        <f>'3 skirsnis (1)'!$D$45</f>
        <v>0</v>
      </c>
      <c r="K78" s="153">
        <f>'3 skirsnis (1)'!$D$45</f>
        <v>0</v>
      </c>
      <c r="L78" s="153">
        <f>'3 skirsnis (1)'!$D$45</f>
        <v>0</v>
      </c>
      <c r="M78" s="153">
        <f>'3 skirsnis (1)'!$D$45</f>
        <v>0</v>
      </c>
    </row>
    <row r="79" spans="1:13" ht="11.25" customHeight="1" x14ac:dyDescent="0.2">
      <c r="A79" s="136" t="s">
        <v>239</v>
      </c>
      <c r="B79" s="153">
        <f>'3 skirsnis (1)'!$D$46</f>
        <v>0</v>
      </c>
      <c r="C79" s="153">
        <f>'3 skirsnis (1)'!$D$46</f>
        <v>0</v>
      </c>
      <c r="D79" s="153">
        <f>'3 skirsnis (1)'!$D$46</f>
        <v>0</v>
      </c>
      <c r="E79" s="153">
        <f>'3 skirsnis (1)'!$D$46</f>
        <v>0</v>
      </c>
      <c r="F79" s="153">
        <f>'3 skirsnis (1)'!$D$46</f>
        <v>0</v>
      </c>
      <c r="G79" s="153">
        <f>'3 skirsnis (1)'!$D$46</f>
        <v>0</v>
      </c>
      <c r="H79" s="153">
        <f>'3 skirsnis (1)'!$D$46</f>
        <v>0</v>
      </c>
      <c r="I79" s="153">
        <f>'3 skirsnis (1)'!$D$46</f>
        <v>0</v>
      </c>
      <c r="J79" s="153">
        <f>'3 skirsnis (1)'!$D$46</f>
        <v>0</v>
      </c>
      <c r="K79" s="153">
        <f>'3 skirsnis (1)'!$D$46</f>
        <v>0</v>
      </c>
      <c r="L79" s="153">
        <f>'3 skirsnis (1)'!$D$46</f>
        <v>0</v>
      </c>
      <c r="M79" s="153">
        <f>'3 skirsnis (1)'!$D$46</f>
        <v>0</v>
      </c>
    </row>
    <row r="80" spans="1:13" ht="11.25" customHeight="1" x14ac:dyDescent="0.2">
      <c r="A80" s="136" t="s">
        <v>295</v>
      </c>
      <c r="B80" s="153">
        <f>'3 skirsnis (1)'!$D$47</f>
        <v>0</v>
      </c>
      <c r="C80" s="153">
        <f>'3 skirsnis (1)'!$D$47</f>
        <v>0</v>
      </c>
      <c r="D80" s="153">
        <f>'3 skirsnis (1)'!$D$47</f>
        <v>0</v>
      </c>
      <c r="E80" s="153">
        <f>'3 skirsnis (1)'!$D$47</f>
        <v>0</v>
      </c>
      <c r="F80" s="153">
        <f>'3 skirsnis (1)'!$D$47</f>
        <v>0</v>
      </c>
      <c r="G80" s="153">
        <f>'3 skirsnis (1)'!$D$47</f>
        <v>0</v>
      </c>
      <c r="H80" s="153">
        <f>'3 skirsnis (1)'!$D$47</f>
        <v>0</v>
      </c>
      <c r="I80" s="153">
        <f>'3 skirsnis (1)'!$D$47</f>
        <v>0</v>
      </c>
      <c r="J80" s="153">
        <f>'3 skirsnis (1)'!$D$47</f>
        <v>0</v>
      </c>
      <c r="K80" s="153">
        <f>'3 skirsnis (1)'!$D$47</f>
        <v>0</v>
      </c>
      <c r="L80" s="153">
        <f>'3 skirsnis (1)'!$D$47</f>
        <v>0</v>
      </c>
      <c r="M80" s="153">
        <f>'3 skirsnis (1)'!$D$47</f>
        <v>0</v>
      </c>
    </row>
    <row r="81" spans="1:18" ht="11.25" customHeight="1" x14ac:dyDescent="0.2">
      <c r="A81" s="136" t="s">
        <v>277</v>
      </c>
      <c r="B81" s="153">
        <f>'3 skirsnis (1)'!$D$48</f>
        <v>0</v>
      </c>
      <c r="C81" s="153">
        <f>'3 skirsnis (1)'!$D$48</f>
        <v>0</v>
      </c>
      <c r="D81" s="153">
        <f>'3 skirsnis (1)'!$D$48</f>
        <v>0</v>
      </c>
      <c r="E81" s="153">
        <f>'3 skirsnis (1)'!$D$48</f>
        <v>0</v>
      </c>
      <c r="F81" s="153">
        <f>'3 skirsnis (1)'!$D$48</f>
        <v>0</v>
      </c>
      <c r="G81" s="153">
        <f>'3 skirsnis (1)'!$D$48</f>
        <v>0</v>
      </c>
      <c r="H81" s="153">
        <f>'3 skirsnis (1)'!$D$48</f>
        <v>0</v>
      </c>
      <c r="I81" s="153">
        <f>'3 skirsnis (1)'!$D$48</f>
        <v>0</v>
      </c>
      <c r="J81" s="153">
        <f>'3 skirsnis (1)'!$D$48</f>
        <v>0</v>
      </c>
      <c r="K81" s="153">
        <f>'3 skirsnis (1)'!$D$48</f>
        <v>0</v>
      </c>
      <c r="L81" s="153">
        <f>'3 skirsnis (1)'!$D$48</f>
        <v>0</v>
      </c>
      <c r="M81" s="153">
        <f>'3 skirsnis (1)'!$D$48</f>
        <v>0</v>
      </c>
    </row>
    <row r="82" spans="1:18" ht="11.25" customHeight="1" x14ac:dyDescent="0.2">
      <c r="A82" s="136" t="s">
        <v>287</v>
      </c>
      <c r="B82" s="153">
        <f>'3 skirsnis (1)'!$D$49</f>
        <v>0</v>
      </c>
      <c r="C82" s="153">
        <f>'3 skirsnis (1)'!$D$49</f>
        <v>0</v>
      </c>
      <c r="D82" s="153">
        <f>'3 skirsnis (1)'!$D$49</f>
        <v>0</v>
      </c>
      <c r="E82" s="153">
        <f>'3 skirsnis (1)'!$D$49</f>
        <v>0</v>
      </c>
      <c r="F82" s="153">
        <f>'3 skirsnis (1)'!$D$49</f>
        <v>0</v>
      </c>
      <c r="G82" s="153">
        <f>'3 skirsnis (1)'!$D$49</f>
        <v>0</v>
      </c>
      <c r="H82" s="153">
        <f>'3 skirsnis (1)'!$D$49</f>
        <v>0</v>
      </c>
      <c r="I82" s="153">
        <f>'3 skirsnis (1)'!$D$49</f>
        <v>0</v>
      </c>
      <c r="J82" s="153">
        <f>'3 skirsnis (1)'!$D$49</f>
        <v>0</v>
      </c>
      <c r="K82" s="153">
        <f>'3 skirsnis (1)'!$D$49</f>
        <v>0</v>
      </c>
      <c r="L82" s="153">
        <f>'3 skirsnis (1)'!$D$49</f>
        <v>0</v>
      </c>
      <c r="M82" s="153">
        <f>'3 skirsnis (1)'!$D$49</f>
        <v>0</v>
      </c>
    </row>
    <row r="83" spans="1:18" ht="11.25" customHeight="1" x14ac:dyDescent="0.2">
      <c r="A83" s="136" t="s">
        <v>278</v>
      </c>
      <c r="B83" s="153">
        <f>'3 skirsnis (1)'!$D$50</f>
        <v>0</v>
      </c>
      <c r="C83" s="153">
        <f>'3 skirsnis (1)'!$D$50</f>
        <v>0</v>
      </c>
      <c r="D83" s="153">
        <f>'3 skirsnis (1)'!$D$50</f>
        <v>0</v>
      </c>
      <c r="E83" s="153">
        <f>'3 skirsnis (1)'!$D$50</f>
        <v>0</v>
      </c>
      <c r="F83" s="153">
        <f>'3 skirsnis (1)'!$D$50</f>
        <v>0</v>
      </c>
      <c r="G83" s="153">
        <f>'3 skirsnis (1)'!$D$50</f>
        <v>0</v>
      </c>
      <c r="H83" s="153">
        <f>'3 skirsnis (1)'!$D$50</f>
        <v>0</v>
      </c>
      <c r="I83" s="153">
        <f>'3 skirsnis (1)'!$D$50</f>
        <v>0</v>
      </c>
      <c r="J83" s="153">
        <f>'3 skirsnis (1)'!$D$50</f>
        <v>0</v>
      </c>
      <c r="K83" s="153">
        <f>'3 skirsnis (1)'!$D$50</f>
        <v>0</v>
      </c>
      <c r="L83" s="153">
        <f>'3 skirsnis (1)'!$D$50</f>
        <v>0</v>
      </c>
      <c r="M83" s="153">
        <f>'3 skirsnis (1)'!$D$50</f>
        <v>0</v>
      </c>
    </row>
    <row r="84" spans="1:18" ht="11.25" customHeight="1" x14ac:dyDescent="0.2">
      <c r="A84" s="136">
        <f>'3 skirsnis (1)'!A52</f>
        <v>0</v>
      </c>
      <c r="B84" s="153">
        <f>'3 skirsnis (1)'!$D$52</f>
        <v>0</v>
      </c>
      <c r="C84" s="153">
        <f>'3 skirsnis (1)'!$D$52</f>
        <v>0</v>
      </c>
      <c r="D84" s="153">
        <f>'3 skirsnis (1)'!$D$52</f>
        <v>0</v>
      </c>
      <c r="E84" s="153">
        <f>'3 skirsnis (1)'!$D$52</f>
        <v>0</v>
      </c>
      <c r="F84" s="153">
        <f>'3 skirsnis (1)'!$D$52</f>
        <v>0</v>
      </c>
      <c r="G84" s="153">
        <f>'3 skirsnis (1)'!$D$52</f>
        <v>0</v>
      </c>
      <c r="H84" s="153">
        <f>'3 skirsnis (1)'!$D$52</f>
        <v>0</v>
      </c>
      <c r="I84" s="153">
        <f>'3 skirsnis (1)'!$D$52</f>
        <v>0</v>
      </c>
      <c r="J84" s="153">
        <f>'3 skirsnis (1)'!$D$52</f>
        <v>0</v>
      </c>
      <c r="K84" s="153">
        <f>'3 skirsnis (1)'!$D$52</f>
        <v>0</v>
      </c>
      <c r="L84" s="153">
        <f>'3 skirsnis (1)'!$D$52</f>
        <v>0</v>
      </c>
      <c r="M84" s="153">
        <f>'3 skirsnis (1)'!$D$52</f>
        <v>0</v>
      </c>
    </row>
    <row r="85" spans="1:18" ht="11.25" customHeight="1" x14ac:dyDescent="0.2">
      <c r="A85" s="136">
        <f>'3 skirsnis (1)'!A53</f>
        <v>0</v>
      </c>
      <c r="B85" s="153">
        <f>'3 skirsnis (1)'!$D$53</f>
        <v>0</v>
      </c>
      <c r="C85" s="153">
        <f>'3 skirsnis (1)'!$D$53</f>
        <v>0</v>
      </c>
      <c r="D85" s="153">
        <f>'3 skirsnis (1)'!$D$53</f>
        <v>0</v>
      </c>
      <c r="E85" s="153">
        <f>'3 skirsnis (1)'!$D$53</f>
        <v>0</v>
      </c>
      <c r="F85" s="153">
        <f>'3 skirsnis (1)'!$D$53</f>
        <v>0</v>
      </c>
      <c r="G85" s="153">
        <f>'3 skirsnis (1)'!$D$53</f>
        <v>0</v>
      </c>
      <c r="H85" s="153">
        <f>'3 skirsnis (1)'!$D$53</f>
        <v>0</v>
      </c>
      <c r="I85" s="153">
        <f>'3 skirsnis (1)'!$D$53</f>
        <v>0</v>
      </c>
      <c r="J85" s="153">
        <f>'3 skirsnis (1)'!$D$53</f>
        <v>0</v>
      </c>
      <c r="K85" s="153">
        <f>'3 skirsnis (1)'!$D$53</f>
        <v>0</v>
      </c>
      <c r="L85" s="153">
        <f>'3 skirsnis (1)'!$D$53</f>
        <v>0</v>
      </c>
      <c r="M85" s="153">
        <f>'3 skirsnis (1)'!$D$53</f>
        <v>0</v>
      </c>
    </row>
    <row r="86" spans="1:18" ht="11.25" customHeight="1" x14ac:dyDescent="0.2">
      <c r="A86" s="136">
        <f>'3 skirsnis (1)'!A54</f>
        <v>0</v>
      </c>
      <c r="B86" s="153">
        <f>'3 skirsnis (1)'!$D$54</f>
        <v>0</v>
      </c>
      <c r="C86" s="153">
        <f>'3 skirsnis (1)'!$D$54</f>
        <v>0</v>
      </c>
      <c r="D86" s="153">
        <f>'3 skirsnis (1)'!$D$54</f>
        <v>0</v>
      </c>
      <c r="E86" s="153">
        <f>'3 skirsnis (1)'!$D$54</f>
        <v>0</v>
      </c>
      <c r="F86" s="153">
        <f>'3 skirsnis (1)'!$D$54</f>
        <v>0</v>
      </c>
      <c r="G86" s="153">
        <f>'3 skirsnis (1)'!$D$54</f>
        <v>0</v>
      </c>
      <c r="H86" s="153">
        <f>'3 skirsnis (1)'!$D$54</f>
        <v>0</v>
      </c>
      <c r="I86" s="153">
        <f>'3 skirsnis (1)'!$D$54</f>
        <v>0</v>
      </c>
      <c r="J86" s="153">
        <f>'3 skirsnis (1)'!$D$54</f>
        <v>0</v>
      </c>
      <c r="K86" s="153">
        <f>'3 skirsnis (1)'!$D$54</f>
        <v>0</v>
      </c>
      <c r="L86" s="153">
        <f>'3 skirsnis (1)'!$D$54</f>
        <v>0</v>
      </c>
      <c r="M86" s="153">
        <f>'3 skirsnis (1)'!$D$54</f>
        <v>0</v>
      </c>
    </row>
    <row r="87" spans="1:18" ht="11.25" customHeight="1" x14ac:dyDescent="0.2">
      <c r="A87" s="136">
        <f>'3 skirsnis (1)'!A55</f>
        <v>0</v>
      </c>
      <c r="B87" s="153">
        <f>'3 skirsnis (1)'!$D$55</f>
        <v>0</v>
      </c>
      <c r="C87" s="153">
        <f>'3 skirsnis (1)'!$D$55</f>
        <v>0</v>
      </c>
      <c r="D87" s="153">
        <f>'3 skirsnis (1)'!$D$55</f>
        <v>0</v>
      </c>
      <c r="E87" s="153">
        <f>'3 skirsnis (1)'!$D$55</f>
        <v>0</v>
      </c>
      <c r="F87" s="153">
        <f>'3 skirsnis (1)'!$D$55</f>
        <v>0</v>
      </c>
      <c r="G87" s="153">
        <f>'3 skirsnis (1)'!$D$55</f>
        <v>0</v>
      </c>
      <c r="H87" s="153">
        <f>'3 skirsnis (1)'!$D$55</f>
        <v>0</v>
      </c>
      <c r="I87" s="153">
        <f>'3 skirsnis (1)'!$D$55</f>
        <v>0</v>
      </c>
      <c r="J87" s="153">
        <f>'3 skirsnis (1)'!$D$55</f>
        <v>0</v>
      </c>
      <c r="K87" s="153">
        <f>'3 skirsnis (1)'!$D$55</f>
        <v>0</v>
      </c>
      <c r="L87" s="153">
        <f>'3 skirsnis (1)'!$D$55</f>
        <v>0</v>
      </c>
      <c r="M87" s="153">
        <f>'3 skirsnis (1)'!$D$55</f>
        <v>0</v>
      </c>
    </row>
    <row r="88" spans="1:18" ht="11.25" customHeight="1" x14ac:dyDescent="0.2">
      <c r="A88" s="124" t="s">
        <v>187</v>
      </c>
      <c r="B88" s="153">
        <f>'3 skirsnis (1)'!E10+'3 skirsnis (1)'!F10</f>
        <v>0</v>
      </c>
      <c r="C88" s="153"/>
      <c r="D88" s="153"/>
      <c r="E88" s="153"/>
      <c r="F88" s="153"/>
      <c r="G88" s="153"/>
      <c r="H88" s="153"/>
      <c r="I88" s="153"/>
      <c r="J88" s="153"/>
      <c r="K88" s="153"/>
      <c r="L88" s="153"/>
      <c r="M88" s="153"/>
    </row>
    <row r="89" spans="1:18" ht="11.25" customHeight="1" x14ac:dyDescent="0.2">
      <c r="A89" s="124" t="s">
        <v>289</v>
      </c>
      <c r="B89" s="153">
        <f t="shared" ref="B89:M89" si="8">IF(B64-B69-B74-B94&gt;0,(B64-B69-B74-B94)*$F$56/100,0)</f>
        <v>0</v>
      </c>
      <c r="C89" s="153">
        <f t="shared" si="8"/>
        <v>0</v>
      </c>
      <c r="D89" s="153">
        <f t="shared" si="8"/>
        <v>0</v>
      </c>
      <c r="E89" s="153">
        <f t="shared" si="8"/>
        <v>0</v>
      </c>
      <c r="F89" s="153">
        <f t="shared" si="8"/>
        <v>0</v>
      </c>
      <c r="G89" s="153">
        <f t="shared" si="8"/>
        <v>0</v>
      </c>
      <c r="H89" s="153">
        <f t="shared" si="8"/>
        <v>0</v>
      </c>
      <c r="I89" s="153">
        <f t="shared" si="8"/>
        <v>0</v>
      </c>
      <c r="J89" s="153">
        <f t="shared" si="8"/>
        <v>0</v>
      </c>
      <c r="K89" s="153">
        <f t="shared" si="8"/>
        <v>0</v>
      </c>
      <c r="L89" s="153">
        <f t="shared" si="8"/>
        <v>0</v>
      </c>
      <c r="M89" s="153">
        <f t="shared" si="8"/>
        <v>0</v>
      </c>
      <c r="N89" s="137">
        <f>IF(N64-N69-N74-N94&gt;0,(N64-N69-N74-N94)*0.15,0)</f>
        <v>0</v>
      </c>
      <c r="O89" s="137">
        <f>IF(O64-O69-O74-O94&gt;0,(O64-O69-O74-O94)*0.15,0)</f>
        <v>0</v>
      </c>
      <c r="P89" s="137">
        <f>IF(P64-P69-P74-P94&gt;0,(P64-P69-P74-P94)*0.15,0)</f>
        <v>0</v>
      </c>
      <c r="Q89" s="137">
        <f>IF(Q64-Q69-Q74-Q94&gt;0,(Q64-Q69-Q74-Q94)*0.15,0)</f>
        <v>0</v>
      </c>
      <c r="R89" s="137">
        <f>IF(R64-R69-R74-R94&gt;0,(R64-R69-R74-R94)*0.15,0)</f>
        <v>0</v>
      </c>
    </row>
    <row r="90" spans="1:18" ht="11.25" customHeight="1" x14ac:dyDescent="0.2">
      <c r="A90" s="135" t="s">
        <v>288</v>
      </c>
      <c r="B90" s="154">
        <f t="shared" ref="B90:M90" si="9">SUM(B69,B73:B74,B88,B89)</f>
        <v>0</v>
      </c>
      <c r="C90" s="154">
        <f t="shared" si="9"/>
        <v>0</v>
      </c>
      <c r="D90" s="154">
        <f t="shared" si="9"/>
        <v>0</v>
      </c>
      <c r="E90" s="154">
        <f t="shared" si="9"/>
        <v>0</v>
      </c>
      <c r="F90" s="154">
        <f t="shared" si="9"/>
        <v>0</v>
      </c>
      <c r="G90" s="154">
        <f t="shared" si="9"/>
        <v>0</v>
      </c>
      <c r="H90" s="154">
        <f t="shared" si="9"/>
        <v>0</v>
      </c>
      <c r="I90" s="154">
        <f t="shared" si="9"/>
        <v>0</v>
      </c>
      <c r="J90" s="154">
        <f t="shared" si="9"/>
        <v>0</v>
      </c>
      <c r="K90" s="154">
        <f t="shared" si="9"/>
        <v>0</v>
      </c>
      <c r="L90" s="154">
        <f t="shared" si="9"/>
        <v>0</v>
      </c>
      <c r="M90" s="154">
        <f t="shared" si="9"/>
        <v>0</v>
      </c>
    </row>
    <row r="91" spans="1:18" ht="11.25" customHeight="1" x14ac:dyDescent="0.2">
      <c r="A91" s="135" t="s">
        <v>241</v>
      </c>
      <c r="B91" s="154">
        <f t="shared" ref="B91:M91" si="10">B67-B90</f>
        <v>0</v>
      </c>
      <c r="C91" s="154">
        <f t="shared" si="10"/>
        <v>0</v>
      </c>
      <c r="D91" s="154">
        <f t="shared" si="10"/>
        <v>0</v>
      </c>
      <c r="E91" s="154">
        <f t="shared" si="10"/>
        <v>0</v>
      </c>
      <c r="F91" s="154">
        <f t="shared" si="10"/>
        <v>0</v>
      </c>
      <c r="G91" s="154">
        <f t="shared" si="10"/>
        <v>0</v>
      </c>
      <c r="H91" s="154">
        <f t="shared" si="10"/>
        <v>0</v>
      </c>
      <c r="I91" s="154">
        <f t="shared" si="10"/>
        <v>0</v>
      </c>
      <c r="J91" s="154">
        <f t="shared" si="10"/>
        <v>0</v>
      </c>
      <c r="K91" s="154">
        <f t="shared" si="10"/>
        <v>0</v>
      </c>
      <c r="L91" s="154">
        <f t="shared" si="10"/>
        <v>0</v>
      </c>
      <c r="M91" s="154">
        <f t="shared" si="10"/>
        <v>0</v>
      </c>
    </row>
    <row r="92" spans="1:18" ht="11.25" customHeight="1" x14ac:dyDescent="0.2">
      <c r="A92" s="135" t="s">
        <v>290</v>
      </c>
      <c r="B92" s="157">
        <v>0</v>
      </c>
      <c r="C92" s="154">
        <f>B93</f>
        <v>0</v>
      </c>
      <c r="D92" s="154">
        <f t="shared" ref="D92:M92" si="11">C93</f>
        <v>0</v>
      </c>
      <c r="E92" s="154">
        <f t="shared" si="11"/>
        <v>0</v>
      </c>
      <c r="F92" s="154">
        <f t="shared" si="11"/>
        <v>0</v>
      </c>
      <c r="G92" s="154">
        <f t="shared" si="11"/>
        <v>0</v>
      </c>
      <c r="H92" s="154">
        <f t="shared" si="11"/>
        <v>0</v>
      </c>
      <c r="I92" s="154">
        <f t="shared" si="11"/>
        <v>0</v>
      </c>
      <c r="J92" s="154">
        <f t="shared" si="11"/>
        <v>0</v>
      </c>
      <c r="K92" s="154">
        <f t="shared" si="11"/>
        <v>0</v>
      </c>
      <c r="L92" s="154">
        <f t="shared" si="11"/>
        <v>0</v>
      </c>
      <c r="M92" s="154">
        <f t="shared" si="11"/>
        <v>0</v>
      </c>
    </row>
    <row r="93" spans="1:18" ht="11.25" customHeight="1" x14ac:dyDescent="0.2">
      <c r="A93" s="135" t="s">
        <v>291</v>
      </c>
      <c r="B93" s="154">
        <f>B92+B91</f>
        <v>0</v>
      </c>
      <c r="C93" s="154">
        <f t="shared" ref="C93:M93" si="12">C92+C91</f>
        <v>0</v>
      </c>
      <c r="D93" s="154">
        <f t="shared" si="12"/>
        <v>0</v>
      </c>
      <c r="E93" s="154">
        <f t="shared" si="12"/>
        <v>0</v>
      </c>
      <c r="F93" s="154">
        <f t="shared" si="12"/>
        <v>0</v>
      </c>
      <c r="G93" s="154">
        <f t="shared" si="12"/>
        <v>0</v>
      </c>
      <c r="H93" s="154">
        <f t="shared" si="12"/>
        <v>0</v>
      </c>
      <c r="I93" s="154">
        <f t="shared" si="12"/>
        <v>0</v>
      </c>
      <c r="J93" s="154">
        <f t="shared" si="12"/>
        <v>0</v>
      </c>
      <c r="K93" s="154">
        <f t="shared" si="12"/>
        <v>0</v>
      </c>
      <c r="L93" s="154">
        <f t="shared" si="12"/>
        <v>0</v>
      </c>
      <c r="M93" s="154">
        <f t="shared" si="12"/>
        <v>0</v>
      </c>
    </row>
    <row r="94" spans="1:18" ht="11.25" customHeight="1" x14ac:dyDescent="0.2">
      <c r="A94" s="124" t="s">
        <v>71</v>
      </c>
      <c r="B94" s="153">
        <f>'3 skirsnis (1)'!$D$44</f>
        <v>0</v>
      </c>
      <c r="C94" s="153">
        <f>'3 skirsnis (1)'!$D$44</f>
        <v>0</v>
      </c>
      <c r="D94" s="153">
        <f>'3 skirsnis (1)'!$D$44</f>
        <v>0</v>
      </c>
      <c r="E94" s="153">
        <f>'3 skirsnis (1)'!$D$44</f>
        <v>0</v>
      </c>
      <c r="F94" s="153">
        <f>'3 skirsnis (1)'!$D$44</f>
        <v>0</v>
      </c>
      <c r="G94" s="153">
        <f>'3 skirsnis (1)'!$D$44</f>
        <v>0</v>
      </c>
      <c r="H94" s="153">
        <f>'3 skirsnis (1)'!$D$44</f>
        <v>0</v>
      </c>
      <c r="I94" s="153">
        <f>'3 skirsnis (1)'!$D$44</f>
        <v>0</v>
      </c>
      <c r="J94" s="153">
        <f>'3 skirsnis (1)'!$D$44</f>
        <v>0</v>
      </c>
      <c r="K94" s="153">
        <f>'3 skirsnis (1)'!$D$44</f>
        <v>0</v>
      </c>
      <c r="L94" s="153">
        <f>'3 skirsnis (1)'!$D$44</f>
        <v>0</v>
      </c>
      <c r="M94" s="153">
        <f>'3 skirsnis (1)'!$D$44</f>
        <v>0</v>
      </c>
    </row>
    <row r="95" spans="1:18" hidden="1" x14ac:dyDescent="0.2">
      <c r="A95" s="88"/>
      <c r="B95" s="138">
        <f>IF(B93&lt;0,1,0)</f>
        <v>0</v>
      </c>
      <c r="C95" s="138">
        <f t="shared" ref="C95:L95" si="13">IF(C93&lt;0,1,0)</f>
        <v>0</v>
      </c>
      <c r="D95" s="138">
        <f t="shared" si="13"/>
        <v>0</v>
      </c>
      <c r="E95" s="138">
        <f t="shared" si="13"/>
        <v>0</v>
      </c>
      <c r="F95" s="138">
        <f t="shared" si="13"/>
        <v>0</v>
      </c>
      <c r="G95" s="138">
        <f t="shared" si="13"/>
        <v>0</v>
      </c>
      <c r="H95" s="138">
        <f t="shared" si="13"/>
        <v>0</v>
      </c>
      <c r="I95" s="138">
        <f t="shared" si="13"/>
        <v>0</v>
      </c>
      <c r="J95" s="138">
        <f t="shared" si="13"/>
        <v>0</v>
      </c>
      <c r="K95" s="138">
        <f t="shared" si="13"/>
        <v>0</v>
      </c>
      <c r="L95" s="138">
        <f t="shared" si="13"/>
        <v>0</v>
      </c>
      <c r="M95" s="138"/>
    </row>
    <row r="96" spans="1:18" hidden="1" x14ac:dyDescent="0.2">
      <c r="A96" s="139"/>
      <c r="B96" s="140">
        <f t="shared" ref="B96:L96" si="14">IF(OR(ISERROR(B93/B67),C73=0),999,B93/B67)</f>
        <v>999</v>
      </c>
      <c r="C96" s="140">
        <f t="shared" si="14"/>
        <v>999</v>
      </c>
      <c r="D96" s="140">
        <f t="shared" si="14"/>
        <v>999</v>
      </c>
      <c r="E96" s="140">
        <f t="shared" si="14"/>
        <v>999</v>
      </c>
      <c r="F96" s="140">
        <f t="shared" si="14"/>
        <v>999</v>
      </c>
      <c r="G96" s="140">
        <f t="shared" si="14"/>
        <v>999</v>
      </c>
      <c r="H96" s="140">
        <f t="shared" si="14"/>
        <v>999</v>
      </c>
      <c r="I96" s="140">
        <f t="shared" si="14"/>
        <v>999</v>
      </c>
      <c r="J96" s="140">
        <f t="shared" si="14"/>
        <v>999</v>
      </c>
      <c r="K96" s="140">
        <f t="shared" si="14"/>
        <v>999</v>
      </c>
      <c r="L96" s="140">
        <f t="shared" si="14"/>
        <v>999</v>
      </c>
      <c r="M96" s="140"/>
    </row>
    <row r="97" spans="1:13" ht="12" customHeight="1" x14ac:dyDescent="0.2">
      <c r="B97" s="141" t="str">
        <f>IF(ISERROR(IF(SUM(B95:M95)&gt;0,"KLAIDA: PINIGŲ LIKUTIS LAIKOTARPIO PABAIGOJE NEGALI BŪTI NEIGIAMAS","")),"",IF(SUM(B95:M95)&gt;0,"KLAIDA: PINIGŲ LIKUTIS LAIKOTARPIO PABAIGOJE NEGALI BŪTI NEIGIAMAS",""))</f>
        <v/>
      </c>
      <c r="C97" s="142"/>
      <c r="D97" s="142"/>
    </row>
    <row r="98" spans="1:13" ht="12" customHeight="1" x14ac:dyDescent="0.2">
      <c r="A98" s="484" t="str">
        <f>IF(ISERROR(IF(AND(MIN(B93:L93,B132:H132)&gt;10000,MIN(B96:L96,B135:H135)&gt;0.05,'3 skirsnis (1)'!E19&gt;0),"Planuojami dideli grynų pinigų likučiai - reikėtų mažinti paskolos apyvartai dalį arba trumpinti paskolos terminą (žr. 1.3.1 ir 3.1 punktus)","")),"",IF(AND(MIN(B93:L93,B132:H132)&gt;10000,MIN(B96:L96,B135:H135)&gt;0.05,'3 skirsnis (1)'!E19&gt;0),"Planuojami dideli grynų pinigų likučiai - reikėtų mažinti paskolos apyvartai dalį arba trumpinti paskolos terminą (žr. 1.3.1 ir 3.1 punktus)",""))</f>
        <v/>
      </c>
      <c r="B98" s="484"/>
      <c r="C98" s="484"/>
      <c r="D98" s="484"/>
      <c r="E98" s="484"/>
      <c r="F98" s="484"/>
      <c r="G98" s="484"/>
      <c r="H98" s="484"/>
      <c r="I98" s="484"/>
      <c r="J98" s="484"/>
      <c r="K98" s="484"/>
      <c r="L98" s="484"/>
      <c r="M98" s="484"/>
    </row>
    <row r="99" spans="1:13" ht="9.75" customHeight="1" x14ac:dyDescent="0.2">
      <c r="B99" s="142"/>
      <c r="C99" s="142"/>
      <c r="D99" s="142"/>
    </row>
    <row r="100" spans="1:13" x14ac:dyDescent="0.2">
      <c r="A100" s="469" t="s">
        <v>321</v>
      </c>
      <c r="B100" s="469"/>
      <c r="C100" s="469"/>
      <c r="D100" s="469"/>
      <c r="E100" s="469"/>
      <c r="F100" s="469"/>
      <c r="G100" s="469"/>
      <c r="H100" s="469"/>
      <c r="I100" s="469"/>
      <c r="J100" s="469"/>
      <c r="K100" s="469"/>
      <c r="L100" s="469"/>
      <c r="M100" s="469"/>
    </row>
    <row r="101" spans="1:13" x14ac:dyDescent="0.2">
      <c r="A101" s="130"/>
      <c r="B101" s="217" t="str">
        <f>B29</f>
        <v/>
      </c>
      <c r="C101" s="217" t="str">
        <f t="shared" ref="C101:H101" si="15">C29</f>
        <v/>
      </c>
      <c r="D101" s="217" t="str">
        <f t="shared" si="15"/>
        <v/>
      </c>
      <c r="E101" s="217" t="str">
        <f t="shared" si="15"/>
        <v/>
      </c>
      <c r="F101" s="217" t="str">
        <f t="shared" si="15"/>
        <v/>
      </c>
      <c r="G101" s="217" t="str">
        <f t="shared" si="15"/>
        <v/>
      </c>
      <c r="H101" s="217" t="str">
        <f t="shared" si="15"/>
        <v/>
      </c>
      <c r="J101" s="464" t="s">
        <v>183</v>
      </c>
      <c r="K101" s="464"/>
      <c r="L101" s="464"/>
      <c r="M101" s="464"/>
    </row>
    <row r="102" spans="1:13" ht="11.25" customHeight="1" x14ac:dyDescent="0.2">
      <c r="A102" s="134" t="s">
        <v>235</v>
      </c>
      <c r="B102" s="158"/>
      <c r="C102" s="158"/>
      <c r="D102" s="158"/>
      <c r="E102" s="158"/>
      <c r="F102" s="158"/>
      <c r="G102" s="158"/>
      <c r="H102" s="159"/>
      <c r="J102" s="464"/>
      <c r="K102" s="464"/>
      <c r="L102" s="464"/>
      <c r="M102" s="464"/>
    </row>
    <row r="103" spans="1:13" ht="11.25" customHeight="1" x14ac:dyDescent="0.2">
      <c r="A103" s="124" t="s">
        <v>236</v>
      </c>
      <c r="B103" s="152">
        <f>SUMIF('Paskolos gr'!V25:AG25,B101,'3 skirsnis (2)'!B64:M64)</f>
        <v>0</v>
      </c>
      <c r="C103" s="152">
        <f t="shared" ref="C103:H103" si="16">C30</f>
        <v>0</v>
      </c>
      <c r="D103" s="152">
        <f t="shared" si="16"/>
        <v>0</v>
      </c>
      <c r="E103" s="152">
        <f t="shared" si="16"/>
        <v>0</v>
      </c>
      <c r="F103" s="152">
        <f t="shared" si="16"/>
        <v>0</v>
      </c>
      <c r="G103" s="152">
        <f t="shared" si="16"/>
        <v>0</v>
      </c>
      <c r="H103" s="152">
        <f t="shared" si="16"/>
        <v>0</v>
      </c>
      <c r="J103" s="486"/>
      <c r="K103" s="486"/>
      <c r="L103" s="486"/>
      <c r="M103" s="486"/>
    </row>
    <row r="104" spans="1:13" ht="11.25" customHeight="1" x14ac:dyDescent="0.2">
      <c r="A104" s="124" t="s">
        <v>725</v>
      </c>
      <c r="B104" s="152">
        <f>SUMIF('Paskolos gr'!V25:AG25,B101,'3 skirsnis (2)'!B65:M65)</f>
        <v>0</v>
      </c>
      <c r="C104" s="153"/>
      <c r="D104" s="153"/>
      <c r="E104" s="153"/>
      <c r="F104" s="153"/>
      <c r="G104" s="153"/>
      <c r="H104" s="153"/>
      <c r="J104" s="389"/>
      <c r="K104" s="389"/>
      <c r="L104" s="389"/>
      <c r="M104" s="389"/>
    </row>
    <row r="105" spans="1:13" ht="11.25" customHeight="1" x14ac:dyDescent="0.2">
      <c r="A105" s="124" t="s">
        <v>294</v>
      </c>
      <c r="B105" s="152">
        <f>SUMIF('Paskolos gr'!V25:AG25,B101,'3 skirsnis (2)'!B66:M66)</f>
        <v>0</v>
      </c>
      <c r="C105" s="153"/>
      <c r="D105" s="153"/>
      <c r="E105" s="153"/>
      <c r="F105" s="153"/>
      <c r="G105" s="153"/>
      <c r="H105" s="153"/>
      <c r="J105" s="389"/>
      <c r="K105" s="389"/>
      <c r="L105" s="389"/>
      <c r="M105" s="389"/>
    </row>
    <row r="106" spans="1:13" ht="11.25" customHeight="1" x14ac:dyDescent="0.2">
      <c r="A106" s="135" t="s">
        <v>72</v>
      </c>
      <c r="B106" s="154">
        <f t="shared" ref="B106:H106" si="17">SUM(B103:B105)</f>
        <v>0</v>
      </c>
      <c r="C106" s="154">
        <f t="shared" si="17"/>
        <v>0</v>
      </c>
      <c r="D106" s="154">
        <f t="shared" si="17"/>
        <v>0</v>
      </c>
      <c r="E106" s="154">
        <f t="shared" si="17"/>
        <v>0</v>
      </c>
      <c r="F106" s="154">
        <f t="shared" si="17"/>
        <v>0</v>
      </c>
      <c r="G106" s="154">
        <f t="shared" si="17"/>
        <v>0</v>
      </c>
      <c r="H106" s="154">
        <f t="shared" si="17"/>
        <v>0</v>
      </c>
      <c r="J106" s="389"/>
      <c r="K106" s="389"/>
      <c r="L106" s="389"/>
      <c r="M106" s="389"/>
    </row>
    <row r="107" spans="1:13" ht="11.25" customHeight="1" x14ac:dyDescent="0.2">
      <c r="A107" s="134" t="s">
        <v>237</v>
      </c>
      <c r="B107" s="155"/>
      <c r="C107" s="155"/>
      <c r="D107" s="155"/>
      <c r="E107" s="155"/>
      <c r="F107" s="155"/>
      <c r="G107" s="155"/>
      <c r="H107" s="156"/>
      <c r="J107" s="389"/>
      <c r="K107" s="389"/>
      <c r="L107" s="389"/>
      <c r="M107" s="389"/>
    </row>
    <row r="108" spans="1:13" ht="11.25" customHeight="1" x14ac:dyDescent="0.2">
      <c r="A108" s="124" t="s">
        <v>86</v>
      </c>
      <c r="B108" s="152">
        <f t="shared" ref="B108:H108" si="18">SUM(B109:B111)</f>
        <v>0</v>
      </c>
      <c r="C108" s="152">
        <f t="shared" si="18"/>
        <v>0</v>
      </c>
      <c r="D108" s="152">
        <f t="shared" si="18"/>
        <v>0</v>
      </c>
      <c r="E108" s="152">
        <f t="shared" si="18"/>
        <v>0</v>
      </c>
      <c r="F108" s="152">
        <f t="shared" si="18"/>
        <v>0</v>
      </c>
      <c r="G108" s="152">
        <f t="shared" si="18"/>
        <v>0</v>
      </c>
      <c r="H108" s="152">
        <f t="shared" si="18"/>
        <v>0</v>
      </c>
      <c r="J108" s="389"/>
      <c r="K108" s="389"/>
      <c r="L108" s="389"/>
      <c r="M108" s="389"/>
    </row>
    <row r="109" spans="1:13" ht="11.25" customHeight="1" x14ac:dyDescent="0.2">
      <c r="A109" s="136" t="s">
        <v>75</v>
      </c>
      <c r="B109" s="152">
        <f>SUMIF('Paskolos gr'!V25:AG25,B101,'3 skirsnis (2)'!B70:M70)</f>
        <v>0</v>
      </c>
      <c r="C109" s="153">
        <f>IF(ISERROR(C103*TECH3!$B$60),0,C103*TECH3!$B$60)</f>
        <v>0</v>
      </c>
      <c r="D109" s="153">
        <f>IF(ISERROR(D103*TECH3!$B$60),0,D103*TECH3!$B$60)</f>
        <v>0</v>
      </c>
      <c r="E109" s="153">
        <f>IF(ISERROR(E103*TECH3!$B$60),0,E103*TECH3!$B$60)</f>
        <v>0</v>
      </c>
      <c r="F109" s="153">
        <f>IF(ISERROR(F103*TECH3!$B$60),0,F103*TECH3!$B$60)</f>
        <v>0</v>
      </c>
      <c r="G109" s="153">
        <f>IF(ISERROR(G103*TECH3!$B$60),0,G103*TECH3!$B$60)</f>
        <v>0</v>
      </c>
      <c r="H109" s="153">
        <f>IF(ISERROR(H103*TECH3!$B$60),0,H103*TECH3!$B$60)</f>
        <v>0</v>
      </c>
      <c r="J109" s="389"/>
      <c r="K109" s="389"/>
      <c r="L109" s="389"/>
      <c r="M109" s="389"/>
    </row>
    <row r="110" spans="1:13" ht="11.25" customHeight="1" x14ac:dyDescent="0.2">
      <c r="A110" s="136" t="s">
        <v>76</v>
      </c>
      <c r="B110" s="152">
        <f>SUMIF('Paskolos gr'!V25:AG25,B101,'3 skirsnis (2)'!B71:M71)</f>
        <v>0</v>
      </c>
      <c r="C110" s="153">
        <f>IF(ISERROR(C103*TECH3!$B$60),0,C103*TECH3!$C$60)</f>
        <v>0</v>
      </c>
      <c r="D110" s="153">
        <f>IF(ISERROR(D103*TECH3!$B$60),0,D103*TECH3!$C$60)</f>
        <v>0</v>
      </c>
      <c r="E110" s="153">
        <f>IF(ISERROR(E103*TECH3!$B$60),0,E103*TECH3!$C$60)</f>
        <v>0</v>
      </c>
      <c r="F110" s="153">
        <f>IF(ISERROR(F103*TECH3!$B$60),0,F103*TECH3!$C$60)</f>
        <v>0</v>
      </c>
      <c r="G110" s="153">
        <f>IF(ISERROR(G103*TECH3!$B$60),0,G103*TECH3!$C$60)</f>
        <v>0</v>
      </c>
      <c r="H110" s="153">
        <f>IF(ISERROR(H103*TECH3!$B$60),0,H103*TECH3!$C$60)</f>
        <v>0</v>
      </c>
      <c r="J110" s="389"/>
      <c r="K110" s="389"/>
      <c r="L110" s="389"/>
      <c r="M110" s="389"/>
    </row>
    <row r="111" spans="1:13" ht="11.25" customHeight="1" x14ac:dyDescent="0.2">
      <c r="A111" s="136" t="s">
        <v>77</v>
      </c>
      <c r="B111" s="152">
        <f>SUMIF('Paskolos gr'!V25:AG25,B101,'3 skirsnis (2)'!B72:M72)</f>
        <v>0</v>
      </c>
      <c r="C111" s="153">
        <f>IF(ISERROR(C103*TECH3!$B$60),0,C103*TECH3!$D$60)</f>
        <v>0</v>
      </c>
      <c r="D111" s="153">
        <f>IF(ISERROR(D103*TECH3!$B$60),0,D103*TECH3!$D$60)</f>
        <v>0</v>
      </c>
      <c r="E111" s="153">
        <f>IF(ISERROR(E103*TECH3!$B$60),0,E103*TECH3!$D$60)</f>
        <v>0</v>
      </c>
      <c r="F111" s="153">
        <f>IF(ISERROR(F103*TECH3!$B$60),0,F103*TECH3!$D$60)</f>
        <v>0</v>
      </c>
      <c r="G111" s="153">
        <f>IF(ISERROR(G103*TECH3!$B$60),0,G103*TECH3!$D$60)</f>
        <v>0</v>
      </c>
      <c r="H111" s="153">
        <f>IF(ISERROR(H103*TECH3!$B$60),0,H103*TECH3!$D$60)</f>
        <v>0</v>
      </c>
      <c r="J111" s="389"/>
      <c r="K111" s="389"/>
      <c r="L111" s="389"/>
      <c r="M111" s="389"/>
    </row>
    <row r="112" spans="1:13" ht="11.25" customHeight="1" x14ac:dyDescent="0.2">
      <c r="A112" s="124" t="s">
        <v>724</v>
      </c>
      <c r="B112" s="152">
        <f>IF(ISERROR('Paskolos gr'!W19),0,'Paskolos gr'!W19)</f>
        <v>0</v>
      </c>
      <c r="C112" s="152">
        <f>IF(ISERROR('Paskolos gr'!X19),0,'Paskolos gr'!X19)</f>
        <v>0</v>
      </c>
      <c r="D112" s="152">
        <f>IF(ISERROR('Paskolos gr'!Y19),0,'Paskolos gr'!Y19)</f>
        <v>0</v>
      </c>
      <c r="E112" s="152">
        <f>IF(ISERROR('Paskolos gr'!Z19),0,'Paskolos gr'!Z19)</f>
        <v>0</v>
      </c>
      <c r="F112" s="152">
        <f>IF(ISERROR('Paskolos gr'!AA19),0,'Paskolos gr'!AA19)</f>
        <v>0</v>
      </c>
      <c r="G112" s="152">
        <f>IF(ISERROR('Paskolos gr'!AB19),0,'Paskolos gr'!AB19)</f>
        <v>0</v>
      </c>
      <c r="H112" s="152">
        <f>IF(ISERROR('Paskolos gr'!AC19),0,'Paskolos gr'!AC19)</f>
        <v>0</v>
      </c>
      <c r="J112" s="389"/>
      <c r="K112" s="389"/>
      <c r="L112" s="389"/>
      <c r="M112" s="389"/>
    </row>
    <row r="113" spans="1:13" ht="11.25" customHeight="1" x14ac:dyDescent="0.2">
      <c r="A113" s="124" t="s">
        <v>186</v>
      </c>
      <c r="B113" s="152">
        <f t="shared" ref="B113:H113" si="19">SUM(B114:B126)</f>
        <v>0</v>
      </c>
      <c r="C113" s="152">
        <f t="shared" si="19"/>
        <v>0</v>
      </c>
      <c r="D113" s="152">
        <f t="shared" si="19"/>
        <v>0</v>
      </c>
      <c r="E113" s="152">
        <f t="shared" si="19"/>
        <v>0</v>
      </c>
      <c r="F113" s="152">
        <f t="shared" si="19"/>
        <v>0</v>
      </c>
      <c r="G113" s="152">
        <f t="shared" si="19"/>
        <v>0</v>
      </c>
      <c r="H113" s="152">
        <f t="shared" si="19"/>
        <v>0</v>
      </c>
      <c r="J113" s="389"/>
      <c r="K113" s="389"/>
      <c r="L113" s="389"/>
      <c r="M113" s="389"/>
    </row>
    <row r="114" spans="1:13" ht="11.25" customHeight="1" x14ac:dyDescent="0.2">
      <c r="A114" s="136" t="s">
        <v>726</v>
      </c>
      <c r="B114" s="152">
        <f>IF(ISERROR('Paskolos gr'!W20),0,'Paskolos gr'!W20)</f>
        <v>0</v>
      </c>
      <c r="C114" s="152">
        <f>IF(ISERROR('Paskolos gr'!X20),0,'Paskolos gr'!X20)</f>
        <v>0</v>
      </c>
      <c r="D114" s="152">
        <f>IF(ISERROR('Paskolos gr'!Y20),0,'Paskolos gr'!Y20)</f>
        <v>0</v>
      </c>
      <c r="E114" s="152">
        <f>IF(ISERROR('Paskolos gr'!Z20),0,'Paskolos gr'!Z20)</f>
        <v>0</v>
      </c>
      <c r="F114" s="152">
        <f>IF(ISERROR('Paskolos gr'!AA20),0,'Paskolos gr'!AA20)</f>
        <v>0</v>
      </c>
      <c r="G114" s="152">
        <f>IF(ISERROR('Paskolos gr'!AB20),0,'Paskolos gr'!AB20)</f>
        <v>0</v>
      </c>
      <c r="H114" s="152">
        <f>IF(ISERROR('Paskolos gr'!AC20),0,'Paskolos gr'!AC20)</f>
        <v>0</v>
      </c>
      <c r="J114" s="389"/>
      <c r="K114" s="389"/>
      <c r="L114" s="389"/>
      <c r="M114" s="389"/>
    </row>
    <row r="115" spans="1:13" ht="11.25" customHeight="1" x14ac:dyDescent="0.2">
      <c r="A115" s="136" t="s">
        <v>296</v>
      </c>
      <c r="B115" s="152">
        <f>SUMIF('Paskolos gr'!V25:AG25,B101,'3 skirsnis (2)'!B76:M76)</f>
        <v>0</v>
      </c>
      <c r="C115" s="153">
        <f t="shared" ref="C115:H115" si="20">$M$76*12</f>
        <v>0</v>
      </c>
      <c r="D115" s="153">
        <f t="shared" si="20"/>
        <v>0</v>
      </c>
      <c r="E115" s="153">
        <f t="shared" si="20"/>
        <v>0</v>
      </c>
      <c r="F115" s="153">
        <f t="shared" si="20"/>
        <v>0</v>
      </c>
      <c r="G115" s="153">
        <f t="shared" si="20"/>
        <v>0</v>
      </c>
      <c r="H115" s="153">
        <f t="shared" si="20"/>
        <v>0</v>
      </c>
      <c r="J115" s="389"/>
      <c r="K115" s="389"/>
      <c r="L115" s="389"/>
      <c r="M115" s="389"/>
    </row>
    <row r="116" spans="1:13" ht="11.25" customHeight="1" x14ac:dyDescent="0.2">
      <c r="A116" s="136" t="s">
        <v>386</v>
      </c>
      <c r="B116" s="152">
        <f>SUMIF('Paskolos gr'!V25:AG25,B101,'3 skirsnis (2)'!B77:M77)</f>
        <v>0</v>
      </c>
      <c r="C116" s="153">
        <f t="shared" ref="C116:H116" si="21">$M$77*12</f>
        <v>0</v>
      </c>
      <c r="D116" s="153">
        <f t="shared" si="21"/>
        <v>0</v>
      </c>
      <c r="E116" s="153">
        <f t="shared" si="21"/>
        <v>0</v>
      </c>
      <c r="F116" s="153">
        <f t="shared" si="21"/>
        <v>0</v>
      </c>
      <c r="G116" s="153">
        <f t="shared" si="21"/>
        <v>0</v>
      </c>
      <c r="H116" s="153">
        <f t="shared" si="21"/>
        <v>0</v>
      </c>
      <c r="J116" s="389"/>
      <c r="K116" s="389"/>
      <c r="L116" s="389"/>
      <c r="M116" s="389"/>
    </row>
    <row r="117" spans="1:13" ht="11.25" customHeight="1" x14ac:dyDescent="0.2">
      <c r="A117" s="136" t="s">
        <v>238</v>
      </c>
      <c r="B117" s="152">
        <f>SUMIF('Paskolos gr'!V25:AG25,B101,'3 skirsnis (2)'!B78:M78)</f>
        <v>0</v>
      </c>
      <c r="C117" s="153">
        <f t="shared" ref="C117:H117" si="22">$M$78*12</f>
        <v>0</v>
      </c>
      <c r="D117" s="153">
        <f t="shared" si="22"/>
        <v>0</v>
      </c>
      <c r="E117" s="153">
        <f t="shared" si="22"/>
        <v>0</v>
      </c>
      <c r="F117" s="153">
        <f t="shared" si="22"/>
        <v>0</v>
      </c>
      <c r="G117" s="153">
        <f t="shared" si="22"/>
        <v>0</v>
      </c>
      <c r="H117" s="153">
        <f t="shared" si="22"/>
        <v>0</v>
      </c>
      <c r="J117" s="389"/>
      <c r="K117" s="389"/>
      <c r="L117" s="389"/>
      <c r="M117" s="389"/>
    </row>
    <row r="118" spans="1:13" ht="11.25" customHeight="1" x14ac:dyDescent="0.2">
      <c r="A118" s="136" t="s">
        <v>239</v>
      </c>
      <c r="B118" s="152">
        <f>SUMIF('Paskolos gr'!V25:AG25,B101,'3 skirsnis (2)'!B79:M79)</f>
        <v>0</v>
      </c>
      <c r="C118" s="153">
        <f t="shared" ref="C118:H118" si="23">$M$79*12</f>
        <v>0</v>
      </c>
      <c r="D118" s="153">
        <f t="shared" si="23"/>
        <v>0</v>
      </c>
      <c r="E118" s="153">
        <f t="shared" si="23"/>
        <v>0</v>
      </c>
      <c r="F118" s="153">
        <f t="shared" si="23"/>
        <v>0</v>
      </c>
      <c r="G118" s="153">
        <f t="shared" si="23"/>
        <v>0</v>
      </c>
      <c r="H118" s="153">
        <f t="shared" si="23"/>
        <v>0</v>
      </c>
      <c r="J118" s="389"/>
      <c r="K118" s="389"/>
      <c r="L118" s="389"/>
      <c r="M118" s="389"/>
    </row>
    <row r="119" spans="1:13" ht="11.25" customHeight="1" x14ac:dyDescent="0.2">
      <c r="A119" s="136" t="s">
        <v>295</v>
      </c>
      <c r="B119" s="152">
        <f>SUMIF('Paskolos gr'!V25:AG25,B101,'3 skirsnis (2)'!B80:M80)</f>
        <v>0</v>
      </c>
      <c r="C119" s="153">
        <f t="shared" ref="C119:H119" si="24">$M$80*12</f>
        <v>0</v>
      </c>
      <c r="D119" s="153">
        <f t="shared" si="24"/>
        <v>0</v>
      </c>
      <c r="E119" s="153">
        <f t="shared" si="24"/>
        <v>0</v>
      </c>
      <c r="F119" s="153">
        <f t="shared" si="24"/>
        <v>0</v>
      </c>
      <c r="G119" s="153">
        <f t="shared" si="24"/>
        <v>0</v>
      </c>
      <c r="H119" s="153">
        <f t="shared" si="24"/>
        <v>0</v>
      </c>
      <c r="J119" s="96"/>
      <c r="K119" s="96"/>
      <c r="L119" s="96"/>
      <c r="M119" s="96"/>
    </row>
    <row r="120" spans="1:13" ht="11.25" customHeight="1" x14ac:dyDescent="0.2">
      <c r="A120" s="136" t="s">
        <v>277</v>
      </c>
      <c r="B120" s="152">
        <f>SUMIF('Paskolos gr'!V25:AG25,B101,'3 skirsnis (2)'!B81:M81)</f>
        <v>0</v>
      </c>
      <c r="C120" s="153">
        <f t="shared" ref="C120:H120" si="25">$M$81*12</f>
        <v>0</v>
      </c>
      <c r="D120" s="153">
        <f t="shared" si="25"/>
        <v>0</v>
      </c>
      <c r="E120" s="153">
        <f t="shared" si="25"/>
        <v>0</v>
      </c>
      <c r="F120" s="153">
        <f t="shared" si="25"/>
        <v>0</v>
      </c>
      <c r="G120" s="153">
        <f t="shared" si="25"/>
        <v>0</v>
      </c>
      <c r="H120" s="153">
        <f t="shared" si="25"/>
        <v>0</v>
      </c>
      <c r="J120" s="464" t="s">
        <v>184</v>
      </c>
      <c r="K120" s="464"/>
      <c r="L120" s="464"/>
      <c r="M120" s="464"/>
    </row>
    <row r="121" spans="1:13" ht="11.25" customHeight="1" x14ac:dyDescent="0.2">
      <c r="A121" s="136" t="s">
        <v>287</v>
      </c>
      <c r="B121" s="152">
        <f>SUMIF('Paskolos gr'!V25:AG25,B101,'3 skirsnis (2)'!B82:M82)</f>
        <v>0</v>
      </c>
      <c r="C121" s="153">
        <f t="shared" ref="C121:H121" si="26">$M$82*12</f>
        <v>0</v>
      </c>
      <c r="D121" s="153">
        <f t="shared" si="26"/>
        <v>0</v>
      </c>
      <c r="E121" s="153">
        <f t="shared" si="26"/>
        <v>0</v>
      </c>
      <c r="F121" s="153">
        <f t="shared" si="26"/>
        <v>0</v>
      </c>
      <c r="G121" s="153">
        <f t="shared" si="26"/>
        <v>0</v>
      </c>
      <c r="H121" s="153">
        <f t="shared" si="26"/>
        <v>0</v>
      </c>
      <c r="J121" s="464"/>
      <c r="K121" s="464"/>
      <c r="L121" s="464"/>
      <c r="M121" s="464"/>
    </row>
    <row r="122" spans="1:13" ht="11.25" customHeight="1" x14ac:dyDescent="0.2">
      <c r="A122" s="136" t="s">
        <v>278</v>
      </c>
      <c r="B122" s="152">
        <f>SUMIF('Paskolos gr'!V25:AG25,B101,'3 skirsnis (2)'!B83:M83)</f>
        <v>0</v>
      </c>
      <c r="C122" s="153">
        <f t="shared" ref="C122:H122" si="27">$M$83*12</f>
        <v>0</v>
      </c>
      <c r="D122" s="153">
        <f t="shared" si="27"/>
        <v>0</v>
      </c>
      <c r="E122" s="153">
        <f t="shared" si="27"/>
        <v>0</v>
      </c>
      <c r="F122" s="153">
        <f t="shared" si="27"/>
        <v>0</v>
      </c>
      <c r="G122" s="153">
        <f t="shared" si="27"/>
        <v>0</v>
      </c>
      <c r="H122" s="153">
        <f t="shared" si="27"/>
        <v>0</v>
      </c>
      <c r="J122" s="401"/>
      <c r="K122" s="402"/>
      <c r="L122" s="402"/>
      <c r="M122" s="403"/>
    </row>
    <row r="123" spans="1:13" ht="11.25" customHeight="1" x14ac:dyDescent="0.2">
      <c r="A123" s="136">
        <f>A84</f>
        <v>0</v>
      </c>
      <c r="B123" s="152">
        <f>SUMIF('Paskolos gr'!V25:AG25,B101,'3 skirsnis (2)'!B84:M84)</f>
        <v>0</v>
      </c>
      <c r="C123" s="153">
        <f t="shared" ref="C123:H123" si="28">$M$84*12</f>
        <v>0</v>
      </c>
      <c r="D123" s="153">
        <f t="shared" si="28"/>
        <v>0</v>
      </c>
      <c r="E123" s="153">
        <f t="shared" si="28"/>
        <v>0</v>
      </c>
      <c r="F123" s="153">
        <f t="shared" si="28"/>
        <v>0</v>
      </c>
      <c r="G123" s="153">
        <f t="shared" si="28"/>
        <v>0</v>
      </c>
      <c r="H123" s="153">
        <f t="shared" si="28"/>
        <v>0</v>
      </c>
      <c r="J123" s="404"/>
      <c r="K123" s="405"/>
      <c r="L123" s="405"/>
      <c r="M123" s="406"/>
    </row>
    <row r="124" spans="1:13" ht="11.25" customHeight="1" x14ac:dyDescent="0.2">
      <c r="A124" s="136">
        <f>A85</f>
        <v>0</v>
      </c>
      <c r="B124" s="152">
        <f>SUMIF('Paskolos gr'!V25:AG25,B101,'3 skirsnis (2)'!B85:M85)</f>
        <v>0</v>
      </c>
      <c r="C124" s="153">
        <f t="shared" ref="C124:H124" si="29">$M$85*12</f>
        <v>0</v>
      </c>
      <c r="D124" s="153">
        <f t="shared" si="29"/>
        <v>0</v>
      </c>
      <c r="E124" s="153">
        <f t="shared" si="29"/>
        <v>0</v>
      </c>
      <c r="F124" s="153">
        <f t="shared" si="29"/>
        <v>0</v>
      </c>
      <c r="G124" s="153">
        <f t="shared" si="29"/>
        <v>0</v>
      </c>
      <c r="H124" s="153">
        <f t="shared" si="29"/>
        <v>0</v>
      </c>
      <c r="J124" s="404"/>
      <c r="K124" s="405"/>
      <c r="L124" s="405"/>
      <c r="M124" s="406"/>
    </row>
    <row r="125" spans="1:13" ht="11.25" customHeight="1" x14ac:dyDescent="0.2">
      <c r="A125" s="136">
        <f>A86</f>
        <v>0</v>
      </c>
      <c r="B125" s="152">
        <f>SUMIF('Paskolos gr'!V25:AG25,B101,'3 skirsnis (2)'!B86:M86)</f>
        <v>0</v>
      </c>
      <c r="C125" s="153">
        <f t="shared" ref="C125:H125" si="30">$M$86*12</f>
        <v>0</v>
      </c>
      <c r="D125" s="153">
        <f t="shared" si="30"/>
        <v>0</v>
      </c>
      <c r="E125" s="153">
        <f t="shared" si="30"/>
        <v>0</v>
      </c>
      <c r="F125" s="153">
        <f t="shared" si="30"/>
        <v>0</v>
      </c>
      <c r="G125" s="153">
        <f t="shared" si="30"/>
        <v>0</v>
      </c>
      <c r="H125" s="153">
        <f t="shared" si="30"/>
        <v>0</v>
      </c>
      <c r="J125" s="404"/>
      <c r="K125" s="405"/>
      <c r="L125" s="405"/>
      <c r="M125" s="406"/>
    </row>
    <row r="126" spans="1:13" ht="11.25" customHeight="1" x14ac:dyDescent="0.2">
      <c r="A126" s="136">
        <f>A87</f>
        <v>0</v>
      </c>
      <c r="B126" s="152">
        <f>SUMIF('Paskolos gr'!V25:AG25,B101,'3 skirsnis (2)'!B87:M87)</f>
        <v>0</v>
      </c>
      <c r="C126" s="153">
        <f t="shared" ref="C126:H126" si="31">$M$87*12</f>
        <v>0</v>
      </c>
      <c r="D126" s="153">
        <f t="shared" si="31"/>
        <v>0</v>
      </c>
      <c r="E126" s="153">
        <f t="shared" si="31"/>
        <v>0</v>
      </c>
      <c r="F126" s="153">
        <f t="shared" si="31"/>
        <v>0</v>
      </c>
      <c r="G126" s="153">
        <f t="shared" si="31"/>
        <v>0</v>
      </c>
      <c r="H126" s="153">
        <f t="shared" si="31"/>
        <v>0</v>
      </c>
      <c r="J126" s="404"/>
      <c r="K126" s="405"/>
      <c r="L126" s="405"/>
      <c r="M126" s="406"/>
    </row>
    <row r="127" spans="1:13" ht="11.25" customHeight="1" x14ac:dyDescent="0.2">
      <c r="A127" s="124" t="s">
        <v>187</v>
      </c>
      <c r="B127" s="152">
        <f>SUMIF('Paskolos gr'!V25:AG25,B101,'3 skirsnis (2)'!B88:M88)</f>
        <v>0</v>
      </c>
      <c r="C127" s="153"/>
      <c r="D127" s="153"/>
      <c r="E127" s="153"/>
      <c r="F127" s="153"/>
      <c r="G127" s="153"/>
      <c r="H127" s="153"/>
      <c r="J127" s="404"/>
      <c r="K127" s="405"/>
      <c r="L127" s="405"/>
      <c r="M127" s="406"/>
    </row>
    <row r="128" spans="1:13" ht="11.25" customHeight="1" x14ac:dyDescent="0.2">
      <c r="A128" s="124" t="s">
        <v>289</v>
      </c>
      <c r="B128" s="152">
        <f t="shared" ref="B128:H128" si="32">IF(B103-B108-B113-B133&gt;0,(B103-B108-B113-B133)*$F$56/100,0)</f>
        <v>0</v>
      </c>
      <c r="C128" s="152">
        <f t="shared" si="32"/>
        <v>0</v>
      </c>
      <c r="D128" s="152">
        <f t="shared" si="32"/>
        <v>0</v>
      </c>
      <c r="E128" s="152">
        <f t="shared" si="32"/>
        <v>0</v>
      </c>
      <c r="F128" s="152">
        <f t="shared" si="32"/>
        <v>0</v>
      </c>
      <c r="G128" s="152">
        <f t="shared" si="32"/>
        <v>0</v>
      </c>
      <c r="H128" s="152">
        <f t="shared" si="32"/>
        <v>0</v>
      </c>
      <c r="J128" s="404"/>
      <c r="K128" s="405"/>
      <c r="L128" s="405"/>
      <c r="M128" s="406"/>
    </row>
    <row r="129" spans="1:13" ht="11.25" customHeight="1" x14ac:dyDescent="0.2">
      <c r="A129" s="135" t="s">
        <v>288</v>
      </c>
      <c r="B129" s="154">
        <f t="shared" ref="B129:H129" si="33">SUM(B108,B112:B113,B127,B128)</f>
        <v>0</v>
      </c>
      <c r="C129" s="154">
        <f t="shared" si="33"/>
        <v>0</v>
      </c>
      <c r="D129" s="154">
        <f t="shared" si="33"/>
        <v>0</v>
      </c>
      <c r="E129" s="154">
        <f t="shared" si="33"/>
        <v>0</v>
      </c>
      <c r="F129" s="154">
        <f t="shared" si="33"/>
        <v>0</v>
      </c>
      <c r="G129" s="154">
        <f t="shared" si="33"/>
        <v>0</v>
      </c>
      <c r="H129" s="154">
        <f t="shared" si="33"/>
        <v>0</v>
      </c>
      <c r="J129" s="407"/>
      <c r="K129" s="408"/>
      <c r="L129" s="408"/>
      <c r="M129" s="409"/>
    </row>
    <row r="130" spans="1:13" ht="11.25" customHeight="1" x14ac:dyDescent="0.2">
      <c r="A130" s="135" t="s">
        <v>241</v>
      </c>
      <c r="B130" s="154">
        <f t="shared" ref="B130:H130" si="34">B106-B129</f>
        <v>0</v>
      </c>
      <c r="C130" s="154">
        <f t="shared" si="34"/>
        <v>0</v>
      </c>
      <c r="D130" s="154">
        <f t="shared" si="34"/>
        <v>0</v>
      </c>
      <c r="E130" s="154">
        <f t="shared" si="34"/>
        <v>0</v>
      </c>
      <c r="F130" s="154">
        <f t="shared" si="34"/>
        <v>0</v>
      </c>
      <c r="G130" s="154">
        <f t="shared" si="34"/>
        <v>0</v>
      </c>
      <c r="H130" s="154">
        <f t="shared" si="34"/>
        <v>0</v>
      </c>
      <c r="J130" s="96"/>
      <c r="K130" s="96"/>
      <c r="L130" s="96"/>
      <c r="M130" s="96"/>
    </row>
    <row r="131" spans="1:13" ht="11.25" customHeight="1" x14ac:dyDescent="0.2">
      <c r="A131" s="135" t="s">
        <v>290</v>
      </c>
      <c r="B131" s="160">
        <f>B92</f>
        <v>0</v>
      </c>
      <c r="C131" s="154">
        <f t="shared" ref="C131:H131" si="35">B132</f>
        <v>0</v>
      </c>
      <c r="D131" s="154">
        <f t="shared" si="35"/>
        <v>0</v>
      </c>
      <c r="E131" s="154">
        <f t="shared" si="35"/>
        <v>0</v>
      </c>
      <c r="F131" s="154">
        <f t="shared" si="35"/>
        <v>0</v>
      </c>
      <c r="G131" s="154">
        <f t="shared" si="35"/>
        <v>0</v>
      </c>
      <c r="H131" s="154">
        <f t="shared" si="35"/>
        <v>0</v>
      </c>
      <c r="J131" s="485" t="s">
        <v>118</v>
      </c>
      <c r="K131" s="485"/>
      <c r="L131" s="485"/>
      <c r="M131" s="485"/>
    </row>
    <row r="132" spans="1:13" ht="11.25" customHeight="1" x14ac:dyDescent="0.2">
      <c r="A132" s="135" t="s">
        <v>291</v>
      </c>
      <c r="B132" s="154">
        <f t="shared" ref="B132:H132" si="36">B131+B130</f>
        <v>0</v>
      </c>
      <c r="C132" s="154">
        <f t="shared" si="36"/>
        <v>0</v>
      </c>
      <c r="D132" s="154">
        <f t="shared" si="36"/>
        <v>0</v>
      </c>
      <c r="E132" s="154">
        <f t="shared" si="36"/>
        <v>0</v>
      </c>
      <c r="F132" s="154">
        <f t="shared" si="36"/>
        <v>0</v>
      </c>
      <c r="G132" s="154">
        <f t="shared" si="36"/>
        <v>0</v>
      </c>
      <c r="H132" s="154">
        <f t="shared" si="36"/>
        <v>0</v>
      </c>
      <c r="I132" s="144"/>
      <c r="J132" s="485"/>
      <c r="K132" s="485"/>
      <c r="L132" s="485"/>
      <c r="M132" s="485"/>
    </row>
    <row r="133" spans="1:13" ht="11.25" customHeight="1" x14ac:dyDescent="0.2">
      <c r="A133" s="124" t="s">
        <v>71</v>
      </c>
      <c r="B133" s="152">
        <f>SUMIF('Paskolos gr'!V25:AG25,B101,'3 skirsnis (2)'!B94:M94)</f>
        <v>0</v>
      </c>
      <c r="C133" s="153">
        <f>$M$94*12</f>
        <v>0</v>
      </c>
      <c r="D133" s="153">
        <f>$M$94*12</f>
        <v>0</v>
      </c>
      <c r="E133" s="153">
        <f>$M$94*12</f>
        <v>0</v>
      </c>
      <c r="F133" s="153"/>
      <c r="G133" s="153"/>
      <c r="H133" s="153"/>
      <c r="J133" s="485"/>
      <c r="K133" s="485"/>
      <c r="L133" s="485"/>
      <c r="M133" s="485"/>
    </row>
    <row r="134" spans="1:13" ht="12.75" hidden="1" customHeight="1" x14ac:dyDescent="0.2">
      <c r="A134" s="139"/>
      <c r="B134" s="138">
        <f t="shared" ref="B134:G134" si="37">IF(B132&lt;0,1,0)</f>
        <v>0</v>
      </c>
      <c r="C134" s="138">
        <f t="shared" si="37"/>
        <v>0</v>
      </c>
      <c r="D134" s="138">
        <f t="shared" si="37"/>
        <v>0</v>
      </c>
      <c r="E134" s="138">
        <f t="shared" si="37"/>
        <v>0</v>
      </c>
      <c r="F134" s="138">
        <f t="shared" si="37"/>
        <v>0</v>
      </c>
      <c r="G134" s="138">
        <f t="shared" si="37"/>
        <v>0</v>
      </c>
      <c r="H134" s="138"/>
      <c r="J134" s="143"/>
      <c r="K134" s="143"/>
      <c r="L134" s="143"/>
      <c r="M134" s="143"/>
    </row>
    <row r="135" spans="1:13" ht="12.75" hidden="1" customHeight="1" x14ac:dyDescent="0.2">
      <c r="A135" s="139"/>
      <c r="B135" s="140">
        <f t="shared" ref="B135:G135" si="38">IF(OR(ISERROR(B132/B106),C112=0),999,B132/B106)</f>
        <v>999</v>
      </c>
      <c r="C135" s="140">
        <f t="shared" si="38"/>
        <v>999</v>
      </c>
      <c r="D135" s="140">
        <f t="shared" si="38"/>
        <v>999</v>
      </c>
      <c r="E135" s="140">
        <f t="shared" si="38"/>
        <v>999</v>
      </c>
      <c r="F135" s="140">
        <f t="shared" si="38"/>
        <v>999</v>
      </c>
      <c r="G135" s="140">
        <f t="shared" si="38"/>
        <v>999</v>
      </c>
      <c r="H135" s="140"/>
      <c r="J135" s="143"/>
      <c r="K135" s="143"/>
      <c r="L135" s="143"/>
      <c r="M135" s="143"/>
    </row>
    <row r="136" spans="1:13" ht="12.75" customHeight="1" x14ac:dyDescent="0.2">
      <c r="A136" s="145"/>
      <c r="B136" s="141" t="str">
        <f>IF(ISERROR(IF(SUM(B134:H134)&gt;0,"KLAIDA: PINIGŲ LIKUTIS LAIKOTARPIO PABAIGOJE NEGALI BŪTI NEIGIAMAS","")),"",IF(SUM(B134:H134)&gt;0,"KLAIDA: PINIGŲ LIKUTIS LAIKOTARPIO PABAIGOJE NEGALI BŪTI NEIGIAMAS",""))</f>
        <v/>
      </c>
      <c r="C136" s="148"/>
      <c r="D136" s="148"/>
      <c r="E136" s="148"/>
      <c r="F136" s="148"/>
      <c r="G136" s="148"/>
      <c r="H136" s="148"/>
      <c r="J136" s="143"/>
      <c r="K136" s="143"/>
      <c r="L136" s="143"/>
      <c r="M136" s="143"/>
    </row>
    <row r="137" spans="1:13" ht="12.75" customHeight="1" x14ac:dyDescent="0.2">
      <c r="A137" s="484" t="str">
        <f>IF(ISERROR(IF(AND(MIN(B93:AM93,B132:G132)&gt;10000,MIN(B96:M96,B135:G135)&gt;0.05,'3 skirsnis (1)'!E19&gt;0),"Planuojami dideli grynų pinigų likučiai - reikėtų mažinti paskolos apyvartai dalį arba trumpinti paskolos terminą (žr. 1.3.1 ir 3.1 punktus)","")),"",IF(AND(MIN(B93:AM93,B132:G132)&gt;10000,MIN(B96:M96,B135:G135)&gt;0.05,'3 skirsnis (1)'!E19&gt;0),"Planuojami dideli grynų pinigų likučiai - reikėtų mažinti paskolos apyvartai dalį arba trumpinti paskolos terminą (žr. 1.3.1 ir 3.1 punktus)",""))</f>
        <v/>
      </c>
      <c r="B137" s="484"/>
      <c r="C137" s="484"/>
      <c r="D137" s="484"/>
      <c r="E137" s="484"/>
      <c r="F137" s="484"/>
      <c r="G137" s="484"/>
      <c r="H137" s="484"/>
      <c r="I137" s="484"/>
      <c r="J137" s="484"/>
      <c r="K137" s="484"/>
      <c r="L137" s="484"/>
      <c r="M137" s="484"/>
    </row>
    <row r="138" spans="1:13" ht="12.75" customHeight="1" x14ac:dyDescent="0.2">
      <c r="K138" s="143"/>
      <c r="L138" s="143"/>
      <c r="M138" s="143"/>
    </row>
    <row r="141" spans="1:13" x14ac:dyDescent="0.2">
      <c r="J141" s="143"/>
      <c r="K141" s="143"/>
      <c r="L141" s="143"/>
      <c r="M141" s="143"/>
    </row>
  </sheetData>
  <sheetProtection password="CB13" sheet="1" selectLockedCells="1"/>
  <mergeCells count="55">
    <mergeCell ref="A35:B35"/>
    <mergeCell ref="C35:D35"/>
    <mergeCell ref="E35:F35"/>
    <mergeCell ref="G35:H35"/>
    <mergeCell ref="G42:H42"/>
    <mergeCell ref="G40:H40"/>
    <mergeCell ref="G41:H41"/>
    <mergeCell ref="G39:H39"/>
    <mergeCell ref="C37:D37"/>
    <mergeCell ref="A36:B36"/>
    <mergeCell ref="A37:B37"/>
    <mergeCell ref="A38:B38"/>
    <mergeCell ref="C36:D36"/>
    <mergeCell ref="C38:D38"/>
    <mergeCell ref="E36:F36"/>
    <mergeCell ref="G37:H37"/>
    <mergeCell ref="G38:H38"/>
    <mergeCell ref="G36:H36"/>
    <mergeCell ref="A45:B45"/>
    <mergeCell ref="C46:D46"/>
    <mergeCell ref="A46:B46"/>
    <mergeCell ref="E37:F37"/>
    <mergeCell ref="A42:B42"/>
    <mergeCell ref="C42:D42"/>
    <mergeCell ref="A41:B41"/>
    <mergeCell ref="C39:D39"/>
    <mergeCell ref="A40:B40"/>
    <mergeCell ref="E40:F40"/>
    <mergeCell ref="E39:F39"/>
    <mergeCell ref="E38:F38"/>
    <mergeCell ref="A39:B39"/>
    <mergeCell ref="E42:F42"/>
    <mergeCell ref="E41:F41"/>
    <mergeCell ref="C41:D41"/>
    <mergeCell ref="C40:D40"/>
    <mergeCell ref="J104:M118"/>
    <mergeCell ref="A98:M98"/>
    <mergeCell ref="A8:M16"/>
    <mergeCell ref="A19:M19"/>
    <mergeCell ref="A28:M28"/>
    <mergeCell ref="A21:M21"/>
    <mergeCell ref="C47:D47"/>
    <mergeCell ref="A44:M44"/>
    <mergeCell ref="A47:B47"/>
    <mergeCell ref="C45:D45"/>
    <mergeCell ref="A48:F49"/>
    <mergeCell ref="A137:M137"/>
    <mergeCell ref="J122:M129"/>
    <mergeCell ref="A51:A54"/>
    <mergeCell ref="B51:M54"/>
    <mergeCell ref="J120:M121"/>
    <mergeCell ref="J131:M133"/>
    <mergeCell ref="A60:M60"/>
    <mergeCell ref="A100:M100"/>
    <mergeCell ref="J101:M103"/>
  </mergeCells>
  <phoneticPr fontId="2" type="noConversion"/>
  <conditionalFormatting sqref="D18">
    <cfRule type="expression" dxfId="4" priority="1" stopIfTrue="1">
      <formula>B18&lt;2000</formula>
    </cfRule>
  </conditionalFormatting>
  <conditionalFormatting sqref="B132:H132 B93:M93">
    <cfRule type="cellIs" dxfId="3" priority="2" stopIfTrue="1" operator="lessThan">
      <formula>0</formula>
    </cfRule>
  </conditionalFormatting>
  <conditionalFormatting sqref="B18">
    <cfRule type="cellIs" dxfId="2" priority="3" stopIfTrue="1" operator="lessThan">
      <formula>2000</formula>
    </cfRule>
  </conditionalFormatting>
  <dataValidations count="3">
    <dataValidation type="textLength" operator="lessThanOrEqual" allowBlank="1" showInputMessage="1" showErrorMessage="1" error="Ne daugiau kaip 300 simbolių" sqref="J104 B51:M54 J122 J119:M119">
      <formula1>300</formula1>
    </dataValidation>
    <dataValidation type="decimal" allowBlank="1" showInputMessage="1" showErrorMessage="1" error="Įveskite skaičių, be papildomų simbolių" sqref="F56">
      <formula1>0</formula1>
      <formula2>100</formula2>
    </dataValidation>
    <dataValidation type="whole" allowBlank="1" showInputMessage="1" showErrorMessage="1" error="Įveskite skaičių tarp 0 ir 86000" sqref="J17:M17">
      <formula1>0</formula1>
      <formula2>86000</formula2>
    </dataValidation>
  </dataValidations>
  <pageMargins left="0.55118110236220474" right="0.55118110236220474" top="0.59055118110236227" bottom="0.59055118110236227" header="0.31496062992125984" footer="0.31496062992125984"/>
  <pageSetup paperSize="9" firstPageNumber="6" fitToHeight="0" orientation="landscape" useFirstPageNumber="1" r:id="rId1"/>
  <headerFooter alignWithMargins="0">
    <oddFooter>&amp;R&amp;P</oddFooter>
  </headerFooter>
  <rowBreaks count="2" manualBreakCount="2">
    <brk id="57" max="12" man="1"/>
    <brk id="99" max="12"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AE60"/>
  <sheetViews>
    <sheetView showGridLines="0" showRowColHeaders="0" showOutlineSymbols="0" topLeftCell="A19" zoomScaleNormal="100" workbookViewId="0">
      <selection activeCell="C51" sqref="C51"/>
    </sheetView>
  </sheetViews>
  <sheetFormatPr defaultRowHeight="11.25" outlineLevelCol="2" x14ac:dyDescent="0.2"/>
  <cols>
    <col min="1" max="1" width="26.5" style="29" customWidth="1"/>
    <col min="2" max="2" width="7.5" style="29" customWidth="1"/>
    <col min="3" max="4" width="9.1640625" style="29" customWidth="1"/>
    <col min="5" max="5" width="2" style="29" customWidth="1"/>
    <col min="6" max="6" width="3.5" style="29" customWidth="1"/>
    <col min="7" max="7" width="14" style="29" customWidth="1"/>
    <col min="8" max="8" width="9" style="29" customWidth="1"/>
    <col min="9" max="10" width="9.1640625" style="29" customWidth="1"/>
    <col min="11" max="11" width="2.5" style="43" hidden="1" customWidth="1" outlineLevel="2"/>
    <col min="12" max="15" width="9.33203125" style="29" hidden="1" customWidth="1" outlineLevel="2"/>
    <col min="16" max="16" width="3.6640625" style="43" hidden="1" customWidth="1" outlineLevel="1"/>
    <col min="17" max="29" width="4.1640625" style="29" hidden="1" customWidth="1" outlineLevel="2"/>
    <col min="30" max="30" width="3" style="29" hidden="1" customWidth="1" outlineLevel="1"/>
    <col min="31" max="31" width="9.33203125" style="29" collapsed="1"/>
    <col min="32" max="16384" width="9.33203125" style="29"/>
  </cols>
  <sheetData>
    <row r="3" spans="1:24" ht="24" customHeight="1" x14ac:dyDescent="0.2"/>
    <row r="4" spans="1:24" ht="12" x14ac:dyDescent="0.2">
      <c r="A4" s="90" t="s">
        <v>119</v>
      </c>
      <c r="B4" s="85"/>
      <c r="C4" s="85"/>
      <c r="D4" s="85"/>
      <c r="E4" s="85"/>
      <c r="F4" s="85"/>
      <c r="G4" s="85"/>
      <c r="H4" s="85"/>
      <c r="I4" s="85"/>
      <c r="J4" s="85"/>
      <c r="L4" s="509" t="s">
        <v>211</v>
      </c>
      <c r="M4" s="509"/>
      <c r="N4" s="509"/>
      <c r="O4" s="509"/>
      <c r="Q4" s="86" t="s">
        <v>212</v>
      </c>
      <c r="R4" s="87"/>
      <c r="S4" s="87"/>
      <c r="T4" s="87"/>
      <c r="U4" s="87"/>
      <c r="V4" s="87"/>
      <c r="W4" s="87"/>
      <c r="X4" s="87"/>
    </row>
    <row r="5" spans="1:24" ht="4.5" customHeight="1" x14ac:dyDescent="0.2">
      <c r="A5" s="83"/>
    </row>
    <row r="6" spans="1:24" x14ac:dyDescent="0.2">
      <c r="A6" s="82" t="s">
        <v>120</v>
      </c>
      <c r="B6" s="88"/>
      <c r="C6" s="88"/>
      <c r="D6" s="88"/>
      <c r="E6" s="88"/>
      <c r="F6" s="88"/>
      <c r="G6" s="88"/>
      <c r="H6" s="88"/>
      <c r="I6" s="88"/>
      <c r="J6" s="88"/>
    </row>
    <row r="7" spans="1:24" ht="2.25" customHeight="1" x14ac:dyDescent="0.2">
      <c r="A7" s="83"/>
    </row>
    <row r="8" spans="1:24" ht="38.25" customHeight="1" x14ac:dyDescent="0.2">
      <c r="A8" s="513" t="s">
        <v>50</v>
      </c>
      <c r="B8" s="513"/>
      <c r="C8" s="513"/>
      <c r="D8" s="482"/>
      <c r="E8" s="510" t="str">
        <f>CONCATENATE('1 skirsnis'!D8,"; ",'1 skirsnis'!D10)</f>
        <v xml:space="preserve">; </v>
      </c>
      <c r="F8" s="511"/>
      <c r="G8" s="511"/>
      <c r="H8" s="511"/>
      <c r="I8" s="511"/>
      <c r="J8" s="512"/>
    </row>
    <row r="9" spans="1:24" ht="2.25" customHeight="1" x14ac:dyDescent="0.2">
      <c r="A9" s="83"/>
    </row>
    <row r="10" spans="1:24" ht="35.25" customHeight="1" x14ac:dyDescent="0.2">
      <c r="A10" s="78" t="s">
        <v>51</v>
      </c>
      <c r="B10" s="389"/>
      <c r="C10" s="389"/>
      <c r="D10" s="389"/>
      <c r="E10" s="389"/>
      <c r="F10" s="389"/>
      <c r="G10" s="389"/>
      <c r="H10" s="389"/>
      <c r="I10" s="389"/>
      <c r="J10" s="389"/>
    </row>
    <row r="11" spans="1:24" ht="2.25" customHeight="1" x14ac:dyDescent="0.2">
      <c r="A11" s="83"/>
    </row>
    <row r="12" spans="1:24" x14ac:dyDescent="0.2">
      <c r="A12" s="83" t="s">
        <v>52</v>
      </c>
      <c r="B12" s="390"/>
      <c r="C12" s="397"/>
      <c r="D12" s="397"/>
      <c r="E12" s="397"/>
      <c r="F12" s="397"/>
      <c r="G12" s="397"/>
      <c r="H12" s="397"/>
      <c r="I12" s="397"/>
      <c r="J12" s="391"/>
    </row>
    <row r="13" spans="1:24" ht="2.25" customHeight="1" x14ac:dyDescent="0.2">
      <c r="A13" s="83"/>
    </row>
    <row r="14" spans="1:24" x14ac:dyDescent="0.2">
      <c r="A14" s="83" t="s">
        <v>53</v>
      </c>
      <c r="D14" s="390">
        <f>'1 skirsnis'!C14</f>
        <v>0</v>
      </c>
      <c r="E14" s="397"/>
      <c r="F14" s="397"/>
      <c r="G14" s="397"/>
      <c r="H14" s="397"/>
      <c r="I14" s="397"/>
      <c r="J14" s="391"/>
    </row>
    <row r="15" spans="1:24" ht="2.25" customHeight="1" x14ac:dyDescent="0.2">
      <c r="A15" s="83"/>
    </row>
    <row r="16" spans="1:24" x14ac:dyDescent="0.2">
      <c r="A16" s="83" t="s">
        <v>54</v>
      </c>
      <c r="D16" s="390">
        <f>'1 skirsnis'!B16</f>
        <v>0</v>
      </c>
      <c r="E16" s="397"/>
      <c r="F16" s="397"/>
      <c r="G16" s="397"/>
      <c r="H16" s="397"/>
      <c r="I16" s="397"/>
      <c r="J16" s="391"/>
    </row>
    <row r="17" spans="1:21" ht="2.25" customHeight="1" x14ac:dyDescent="0.2">
      <c r="A17" s="83"/>
    </row>
    <row r="18" spans="1:21" x14ac:dyDescent="0.2">
      <c r="A18" s="83" t="s">
        <v>322</v>
      </c>
    </row>
    <row r="19" spans="1:21" x14ac:dyDescent="0.2">
      <c r="A19" s="411" t="s">
        <v>124</v>
      </c>
      <c r="B19" s="411"/>
      <c r="C19" s="411"/>
      <c r="D19" s="411"/>
      <c r="E19" s="411" t="s">
        <v>126</v>
      </c>
      <c r="F19" s="411"/>
      <c r="G19" s="411"/>
      <c r="H19" s="411" t="s">
        <v>125</v>
      </c>
      <c r="I19" s="411"/>
      <c r="J19" s="411"/>
    </row>
    <row r="20" spans="1:21" ht="25.5" customHeight="1" x14ac:dyDescent="0.2">
      <c r="A20" s="503"/>
      <c r="B20" s="504"/>
      <c r="C20" s="504"/>
      <c r="D20" s="505"/>
      <c r="E20" s="503"/>
      <c r="F20" s="504"/>
      <c r="G20" s="505"/>
      <c r="H20" s="506"/>
      <c r="I20" s="507"/>
      <c r="J20" s="508"/>
    </row>
    <row r="21" spans="1:21" ht="25.5" customHeight="1" x14ac:dyDescent="0.2">
      <c r="A21" s="503"/>
      <c r="B21" s="504"/>
      <c r="C21" s="504"/>
      <c r="D21" s="505"/>
      <c r="E21" s="503"/>
      <c r="F21" s="504"/>
      <c r="G21" s="505"/>
      <c r="H21" s="506"/>
      <c r="I21" s="507"/>
      <c r="J21" s="508"/>
    </row>
    <row r="22" spans="1:21" ht="2.25" customHeight="1" x14ac:dyDescent="0.2">
      <c r="A22" s="83"/>
    </row>
    <row r="23" spans="1:21" x14ac:dyDescent="0.2">
      <c r="A23" s="83" t="s">
        <v>323</v>
      </c>
      <c r="D23" s="390"/>
      <c r="E23" s="397"/>
      <c r="F23" s="397"/>
      <c r="G23" s="397"/>
      <c r="H23" s="397"/>
      <c r="I23" s="397"/>
      <c r="J23" s="391"/>
      <c r="Q23" s="88" t="s">
        <v>127</v>
      </c>
      <c r="R23" s="88" t="s">
        <v>128</v>
      </c>
      <c r="S23" s="88" t="s">
        <v>129</v>
      </c>
      <c r="T23" s="88" t="s">
        <v>130</v>
      </c>
      <c r="U23" s="88" t="s">
        <v>265</v>
      </c>
    </row>
    <row r="24" spans="1:21" ht="2.25" customHeight="1" x14ac:dyDescent="0.2">
      <c r="A24" s="83"/>
    </row>
    <row r="25" spans="1:21" x14ac:dyDescent="0.2">
      <c r="A25" s="83" t="s">
        <v>324</v>
      </c>
      <c r="D25" s="390"/>
      <c r="E25" s="397"/>
      <c r="F25" s="397"/>
      <c r="G25" s="397"/>
      <c r="H25" s="397"/>
      <c r="I25" s="397"/>
      <c r="J25" s="391"/>
    </row>
    <row r="26" spans="1:21" ht="3" customHeight="1" x14ac:dyDescent="0.2">
      <c r="A26" s="83"/>
    </row>
    <row r="27" spans="1:21" x14ac:dyDescent="0.2">
      <c r="A27" s="83" t="s">
        <v>325</v>
      </c>
    </row>
    <row r="28" spans="1:21" x14ac:dyDescent="0.2">
      <c r="A28" s="411" t="s">
        <v>124</v>
      </c>
      <c r="B28" s="411"/>
      <c r="C28" s="411"/>
      <c r="D28" s="411"/>
      <c r="E28" s="411" t="s">
        <v>126</v>
      </c>
      <c r="F28" s="411"/>
      <c r="G28" s="411"/>
      <c r="H28" s="411" t="s">
        <v>125</v>
      </c>
      <c r="I28" s="411"/>
      <c r="J28" s="411"/>
    </row>
    <row r="29" spans="1:21" ht="22.5" customHeight="1" x14ac:dyDescent="0.2">
      <c r="A29" s="503"/>
      <c r="B29" s="504"/>
      <c r="C29" s="504"/>
      <c r="D29" s="505"/>
      <c r="E29" s="503"/>
      <c r="F29" s="504"/>
      <c r="G29" s="505"/>
      <c r="H29" s="514"/>
      <c r="I29" s="515"/>
      <c r="J29" s="516"/>
    </row>
    <row r="30" spans="1:21" ht="22.5" customHeight="1" x14ac:dyDescent="0.2">
      <c r="A30" s="503"/>
      <c r="B30" s="504"/>
      <c r="C30" s="504"/>
      <c r="D30" s="505"/>
      <c r="E30" s="503"/>
      <c r="F30" s="504"/>
      <c r="G30" s="505"/>
      <c r="H30" s="514"/>
      <c r="I30" s="515"/>
      <c r="J30" s="516"/>
    </row>
    <row r="31" spans="1:21" ht="3.75" customHeight="1" x14ac:dyDescent="0.2">
      <c r="A31" s="83"/>
    </row>
    <row r="32" spans="1:21" x14ac:dyDescent="0.2">
      <c r="A32" s="83" t="s">
        <v>326</v>
      </c>
      <c r="E32" s="389"/>
      <c r="F32" s="389"/>
      <c r="G32" s="389"/>
      <c r="H32" s="389"/>
      <c r="I32" s="389"/>
      <c r="J32" s="389"/>
    </row>
    <row r="33" spans="1:10" x14ac:dyDescent="0.2">
      <c r="A33" s="83"/>
    </row>
    <row r="34" spans="1:10" x14ac:dyDescent="0.2">
      <c r="A34" s="82" t="s">
        <v>131</v>
      </c>
      <c r="B34" s="88"/>
      <c r="C34" s="88"/>
      <c r="D34" s="88"/>
      <c r="E34" s="88"/>
      <c r="F34" s="88"/>
      <c r="G34" s="88"/>
      <c r="H34" s="88"/>
      <c r="I34" s="88"/>
      <c r="J34" s="88"/>
    </row>
    <row r="35" spans="1:10" ht="2.25" customHeight="1" x14ac:dyDescent="0.2">
      <c r="A35" s="83"/>
    </row>
    <row r="36" spans="1:10" ht="29.25" customHeight="1" x14ac:dyDescent="0.2">
      <c r="A36" s="469" t="s">
        <v>41</v>
      </c>
      <c r="B36" s="469"/>
      <c r="C36" s="469"/>
      <c r="D36" s="469"/>
      <c r="E36" s="469"/>
      <c r="F36" s="469"/>
      <c r="G36" s="469"/>
      <c r="H36" s="469"/>
      <c r="I36" s="469"/>
      <c r="J36" s="469"/>
    </row>
    <row r="37" spans="1:10" ht="22.5" customHeight="1" x14ac:dyDescent="0.2">
      <c r="A37" s="411" t="s">
        <v>524</v>
      </c>
      <c r="B37" s="411"/>
      <c r="C37" s="99" t="s">
        <v>97</v>
      </c>
      <c r="D37" s="99" t="s">
        <v>100</v>
      </c>
      <c r="F37" s="411" t="s">
        <v>524</v>
      </c>
      <c r="G37" s="411"/>
      <c r="H37" s="411"/>
      <c r="I37" s="99" t="s">
        <v>97</v>
      </c>
      <c r="J37" s="99" t="s">
        <v>100</v>
      </c>
    </row>
    <row r="38" spans="1:10" x14ac:dyDescent="0.2">
      <c r="A38" s="517" t="s">
        <v>102</v>
      </c>
      <c r="B38" s="517"/>
      <c r="C38" s="191" t="s">
        <v>103</v>
      </c>
      <c r="D38" s="190">
        <f>MAX(0,AVERAGE('B priedas'!C34:D34)/12)</f>
        <v>0</v>
      </c>
      <c r="E38" s="123"/>
      <c r="F38" s="517" t="s">
        <v>141</v>
      </c>
      <c r="G38" s="517"/>
      <c r="H38" s="517"/>
      <c r="I38" s="80"/>
      <c r="J38" s="80"/>
    </row>
    <row r="39" spans="1:10" ht="11.25" customHeight="1" x14ac:dyDescent="0.2">
      <c r="A39" s="517" t="s">
        <v>132</v>
      </c>
      <c r="B39" s="517"/>
      <c r="C39" s="80"/>
      <c r="D39" s="80"/>
      <c r="E39" s="123"/>
      <c r="F39" s="517" t="s">
        <v>142</v>
      </c>
      <c r="G39" s="517"/>
      <c r="H39" s="517"/>
      <c r="I39" s="80"/>
      <c r="J39" s="80"/>
    </row>
    <row r="40" spans="1:10" ht="11.25" customHeight="1" x14ac:dyDescent="0.2">
      <c r="A40" s="517" t="s">
        <v>133</v>
      </c>
      <c r="B40" s="517"/>
      <c r="C40" s="80"/>
      <c r="D40" s="80"/>
      <c r="E40" s="123"/>
      <c r="F40" s="517" t="s">
        <v>143</v>
      </c>
      <c r="G40" s="517"/>
      <c r="H40" s="517"/>
      <c r="I40" s="80"/>
      <c r="J40" s="80"/>
    </row>
    <row r="41" spans="1:10" ht="11.25" customHeight="1" x14ac:dyDescent="0.2">
      <c r="A41" s="517" t="s">
        <v>134</v>
      </c>
      <c r="B41" s="517"/>
      <c r="C41" s="80"/>
      <c r="D41" s="80"/>
      <c r="E41" s="123"/>
      <c r="F41" s="517" t="s">
        <v>240</v>
      </c>
      <c r="G41" s="517"/>
      <c r="H41" s="517"/>
      <c r="I41" s="80"/>
      <c r="J41" s="80"/>
    </row>
    <row r="42" spans="1:10" ht="11.25" customHeight="1" x14ac:dyDescent="0.2">
      <c r="A42" s="517" t="s">
        <v>135</v>
      </c>
      <c r="B42" s="517"/>
      <c r="C42" s="80"/>
      <c r="D42" s="80"/>
      <c r="E42" s="123"/>
      <c r="F42" s="517" t="s">
        <v>144</v>
      </c>
      <c r="G42" s="517"/>
      <c r="H42" s="517"/>
      <c r="I42" s="80"/>
      <c r="J42" s="80"/>
    </row>
    <row r="43" spans="1:10" ht="11.25" customHeight="1" x14ac:dyDescent="0.2">
      <c r="A43" s="517" t="s">
        <v>136</v>
      </c>
      <c r="B43" s="517"/>
      <c r="C43" s="80"/>
      <c r="D43" s="80"/>
      <c r="E43" s="123"/>
      <c r="F43" s="517" t="s">
        <v>145</v>
      </c>
      <c r="G43" s="517"/>
      <c r="H43" s="517"/>
      <c r="I43" s="80"/>
      <c r="J43" s="80"/>
    </row>
    <row r="44" spans="1:10" ht="11.25" customHeight="1" x14ac:dyDescent="0.2">
      <c r="A44" s="517" t="s">
        <v>137</v>
      </c>
      <c r="B44" s="517"/>
      <c r="C44" s="80"/>
      <c r="D44" s="80"/>
      <c r="E44" s="123"/>
      <c r="F44" s="517" t="s">
        <v>146</v>
      </c>
      <c r="G44" s="517"/>
      <c r="H44" s="517"/>
      <c r="I44" s="80"/>
      <c r="J44" s="80"/>
    </row>
    <row r="45" spans="1:10" ht="11.25" customHeight="1" x14ac:dyDescent="0.2">
      <c r="A45" s="517" t="s">
        <v>138</v>
      </c>
      <c r="B45" s="517"/>
      <c r="C45" s="80"/>
      <c r="D45" s="80"/>
      <c r="E45" s="123"/>
      <c r="F45" s="517" t="s">
        <v>147</v>
      </c>
      <c r="G45" s="517"/>
      <c r="H45" s="517"/>
      <c r="I45" s="80"/>
      <c r="J45" s="80"/>
    </row>
    <row r="46" spans="1:10" ht="11.25" customHeight="1" x14ac:dyDescent="0.2">
      <c r="A46" s="517" t="s">
        <v>139</v>
      </c>
      <c r="B46" s="517"/>
      <c r="C46" s="80"/>
      <c r="D46" s="80"/>
      <c r="E46" s="123"/>
      <c r="F46" s="517" t="s">
        <v>387</v>
      </c>
      <c r="G46" s="517"/>
      <c r="H46" s="517"/>
      <c r="I46" s="80"/>
      <c r="J46" s="80"/>
    </row>
    <row r="47" spans="1:10" ht="11.25" customHeight="1" x14ac:dyDescent="0.2">
      <c r="A47" s="517" t="s">
        <v>394</v>
      </c>
      <c r="B47" s="517"/>
      <c r="C47" s="80"/>
      <c r="D47" s="80"/>
      <c r="E47" s="123"/>
      <c r="F47" s="517" t="s">
        <v>388</v>
      </c>
      <c r="G47" s="517"/>
      <c r="H47" s="517"/>
      <c r="I47" s="80"/>
      <c r="J47" s="80"/>
    </row>
    <row r="48" spans="1:10" ht="11.25" customHeight="1" x14ac:dyDescent="0.2">
      <c r="A48" s="517" t="s">
        <v>395</v>
      </c>
      <c r="B48" s="517"/>
      <c r="C48" s="80"/>
      <c r="D48" s="80"/>
      <c r="E48" s="168"/>
      <c r="F48" s="503"/>
      <c r="G48" s="504"/>
      <c r="H48" s="505"/>
      <c r="I48" s="80"/>
      <c r="J48" s="80"/>
    </row>
    <row r="49" spans="1:10" ht="11.25" customHeight="1" x14ac:dyDescent="0.2">
      <c r="A49" s="517" t="s">
        <v>101</v>
      </c>
      <c r="B49" s="517"/>
      <c r="C49" s="80"/>
      <c r="D49" s="80"/>
      <c r="E49" s="123"/>
      <c r="F49" s="503"/>
      <c r="G49" s="504"/>
      <c r="H49" s="505"/>
      <c r="I49" s="80"/>
      <c r="J49" s="80"/>
    </row>
    <row r="50" spans="1:10" ht="11.25" customHeight="1" x14ac:dyDescent="0.2">
      <c r="A50" s="503"/>
      <c r="B50" s="505"/>
      <c r="C50" s="80"/>
      <c r="D50" s="80"/>
      <c r="E50" s="123"/>
      <c r="F50" s="521" t="s">
        <v>3</v>
      </c>
      <c r="G50" s="522"/>
      <c r="H50" s="523"/>
      <c r="I50" s="194">
        <f>SUM(I38:I49)</f>
        <v>0</v>
      </c>
      <c r="J50" s="194">
        <f>SUM(J38:J49)</f>
        <v>0</v>
      </c>
    </row>
    <row r="51" spans="1:10" ht="11.25" customHeight="1" x14ac:dyDescent="0.2">
      <c r="A51" s="503"/>
      <c r="B51" s="505"/>
      <c r="C51" s="80"/>
      <c r="D51" s="80"/>
      <c r="E51" s="123"/>
      <c r="F51" s="525" t="s">
        <v>40</v>
      </c>
      <c r="G51" s="526"/>
      <c r="H51" s="527"/>
      <c r="I51" s="80"/>
      <c r="J51" s="80"/>
    </row>
    <row r="52" spans="1:10" ht="11.25" customHeight="1" x14ac:dyDescent="0.2">
      <c r="A52" s="188"/>
      <c r="B52" s="189"/>
      <c r="C52" s="80"/>
      <c r="D52" s="80"/>
      <c r="E52" s="123"/>
      <c r="F52" s="525" t="s">
        <v>148</v>
      </c>
      <c r="G52" s="526"/>
      <c r="H52" s="527"/>
      <c r="I52" s="80"/>
      <c r="J52" s="80"/>
    </row>
    <row r="53" spans="1:10" ht="11.25" customHeight="1" x14ac:dyDescent="0.2">
      <c r="A53" s="188"/>
      <c r="B53" s="189"/>
      <c r="C53" s="80"/>
      <c r="D53" s="80"/>
      <c r="E53" s="123"/>
      <c r="F53" s="525" t="s">
        <v>96</v>
      </c>
      <c r="G53" s="526"/>
      <c r="H53" s="527"/>
      <c r="I53" s="191" t="s">
        <v>103</v>
      </c>
      <c r="J53" s="191" t="str">
        <f>IF(ISERROR(IF('1 skirsnis'!E152='1 skirsnis'!Q152,MAX('Paskolos gr'!K15:K614)+MAX('Paskolos gr'!D15:D614),MAX('Paskolos gr'!E15:E614))),"-",IF('1 skirsnis'!E152='1 skirsnis'!Q152,MAX('Paskolos gr'!K15:K614)+MAX('Paskolos gr'!D15:D614),MAX('Paskolos gr'!E15:E614)))</f>
        <v>-</v>
      </c>
    </row>
    <row r="54" spans="1:10" x14ac:dyDescent="0.2">
      <c r="A54" s="478" t="s">
        <v>140</v>
      </c>
      <c r="B54" s="478"/>
      <c r="C54" s="194">
        <f>SUM(C38:C46)+C47*0.9+C48*0.7+SUM(C49:C53)*0.5</f>
        <v>0</v>
      </c>
      <c r="D54" s="194">
        <f>SUM(D38:D46)+D47*0.9+D48*0.7+SUM(D49:D53)*0.5</f>
        <v>0</v>
      </c>
      <c r="F54" s="518" t="s">
        <v>2</v>
      </c>
      <c r="G54" s="519"/>
      <c r="H54" s="520"/>
      <c r="I54" s="194">
        <f>SUM(I51:I53)</f>
        <v>0</v>
      </c>
      <c r="J54" s="194">
        <f>SUM(J51:J53)</f>
        <v>0</v>
      </c>
    </row>
    <row r="55" spans="1:10" ht="2.25" customHeight="1" x14ac:dyDescent="0.2">
      <c r="A55" s="83"/>
    </row>
    <row r="56" spans="1:10" ht="12.75" customHeight="1" x14ac:dyDescent="0.2">
      <c r="B56" s="113" t="s">
        <v>149</v>
      </c>
      <c r="C56" s="169">
        <f>C54*12</f>
        <v>0</v>
      </c>
      <c r="D56" s="169">
        <f>D54*12</f>
        <v>0</v>
      </c>
      <c r="E56" s="192"/>
      <c r="F56" s="524" t="str">
        <f>IF(Turinys!F32=Turinys!N32,IF(ISERROR(J54/D54&gt;#REF!),"",IF(J54/D54&gt;#REF!,CONCATENATE("Asmens įmokos už įsiskolinimus viršija ",ROUND(#REF!*100,1),"% jo pajamų, paskola negali būti teikiama (pagal LB atsakingo skolinimo nuostatus)"),"")),"")</f>
        <v/>
      </c>
      <c r="G56" s="524"/>
      <c r="H56" s="524"/>
      <c r="I56" s="524"/>
      <c r="J56" s="524"/>
    </row>
    <row r="57" spans="1:10" x14ac:dyDescent="0.2">
      <c r="B57" s="113" t="s">
        <v>150</v>
      </c>
      <c r="C57" s="169">
        <f>(I50+I54)*12</f>
        <v>0</v>
      </c>
      <c r="D57" s="169">
        <f>(J50+J54)*12</f>
        <v>0</v>
      </c>
      <c r="E57" s="192"/>
      <c r="F57" s="524"/>
      <c r="G57" s="524"/>
      <c r="H57" s="524"/>
      <c r="I57" s="524"/>
      <c r="J57" s="524"/>
    </row>
    <row r="58" spans="1:10" x14ac:dyDescent="0.2">
      <c r="B58" s="113" t="s">
        <v>151</v>
      </c>
      <c r="C58" s="169">
        <f>C56-C57</f>
        <v>0</v>
      </c>
      <c r="D58" s="169">
        <f>D56-D57</f>
        <v>0</v>
      </c>
      <c r="E58" s="192"/>
      <c r="F58" s="524"/>
      <c r="G58" s="524"/>
      <c r="H58" s="524"/>
      <c r="I58" s="524"/>
      <c r="J58" s="524"/>
    </row>
    <row r="59" spans="1:10" ht="6" customHeight="1" x14ac:dyDescent="0.2">
      <c r="A59" s="83"/>
    </row>
    <row r="60" spans="1:10" ht="2.25" customHeight="1" x14ac:dyDescent="0.2">
      <c r="A60" s="83"/>
    </row>
  </sheetData>
  <sheetProtection password="CB13" sheet="1" objects="1" scenarios="1" selectLockedCells="1"/>
  <mergeCells count="64">
    <mergeCell ref="F56:J58"/>
    <mergeCell ref="F52:H52"/>
    <mergeCell ref="F53:H53"/>
    <mergeCell ref="A45:B45"/>
    <mergeCell ref="F51:H51"/>
    <mergeCell ref="A46:B46"/>
    <mergeCell ref="F47:H47"/>
    <mergeCell ref="F48:H48"/>
    <mergeCell ref="F49:H49"/>
    <mergeCell ref="A49:B49"/>
    <mergeCell ref="A37:B37"/>
    <mergeCell ref="F42:H42"/>
    <mergeCell ref="F43:H43"/>
    <mergeCell ref="F44:H44"/>
    <mergeCell ref="A44:B44"/>
    <mergeCell ref="F37:H37"/>
    <mergeCell ref="F38:H38"/>
    <mergeCell ref="F40:H40"/>
    <mergeCell ref="A38:B38"/>
    <mergeCell ref="A39:B39"/>
    <mergeCell ref="A40:B40"/>
    <mergeCell ref="A41:B41"/>
    <mergeCell ref="A42:B42"/>
    <mergeCell ref="A43:B43"/>
    <mergeCell ref="A51:B51"/>
    <mergeCell ref="F46:H46"/>
    <mergeCell ref="A50:B50"/>
    <mergeCell ref="A47:B47"/>
    <mergeCell ref="A30:D30"/>
    <mergeCell ref="E30:G30"/>
    <mergeCell ref="H30:J30"/>
    <mergeCell ref="A54:B54"/>
    <mergeCell ref="F41:H41"/>
    <mergeCell ref="F39:H39"/>
    <mergeCell ref="F54:H54"/>
    <mergeCell ref="F45:H45"/>
    <mergeCell ref="A48:B48"/>
    <mergeCell ref="F50:H50"/>
    <mergeCell ref="A36:J36"/>
    <mergeCell ref="D23:J23"/>
    <mergeCell ref="D25:J25"/>
    <mergeCell ref="A28:D28"/>
    <mergeCell ref="E28:G28"/>
    <mergeCell ref="H28:J28"/>
    <mergeCell ref="E32:J32"/>
    <mergeCell ref="A29:D29"/>
    <mergeCell ref="E29:G29"/>
    <mergeCell ref="H29:J29"/>
    <mergeCell ref="D16:J16"/>
    <mergeCell ref="A21:D21"/>
    <mergeCell ref="E21:G21"/>
    <mergeCell ref="H21:J21"/>
    <mergeCell ref="L4:O4"/>
    <mergeCell ref="E8:J8"/>
    <mergeCell ref="A8:D8"/>
    <mergeCell ref="D14:J14"/>
    <mergeCell ref="B10:J10"/>
    <mergeCell ref="B12:J12"/>
    <mergeCell ref="A19:D19"/>
    <mergeCell ref="E19:G19"/>
    <mergeCell ref="H19:J19"/>
    <mergeCell ref="A20:D20"/>
    <mergeCell ref="E20:G20"/>
    <mergeCell ref="H20:J20"/>
  </mergeCells>
  <phoneticPr fontId="2" type="noConversion"/>
  <dataValidations count="1">
    <dataValidation type="list" allowBlank="1" showInputMessage="1" showErrorMessage="1" sqref="D23:J23">
      <formula1>$Q$23:$U$23</formula1>
    </dataValidation>
  </dataValidations>
  <pageMargins left="0.74803149606299213" right="0.55118110236220474" top="0.59055118110236227" bottom="0.59055118110236227" header="0.31496062992125984" footer="0.31496062992125984"/>
  <pageSetup paperSize="9" firstPageNumber="9" fitToHeight="0" orientation="portrait" useFirstPageNumber="1" r:id="rId1"/>
  <headerFooter alignWithMargins="0">
    <oddFooter>&amp;R&amp;P</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AM93"/>
  <sheetViews>
    <sheetView showGridLines="0" showRowColHeaders="0" showOutlineSymbols="0" zoomScaleNormal="100" workbookViewId="0">
      <selection activeCell="B75" sqref="B75"/>
    </sheetView>
  </sheetViews>
  <sheetFormatPr defaultRowHeight="11.25" outlineLevelCol="2" x14ac:dyDescent="0.2"/>
  <cols>
    <col min="1" max="1" width="40.83203125" style="29" customWidth="1"/>
    <col min="2" max="8" width="9.1640625" style="29" customWidth="1"/>
    <col min="9" max="9" width="2.5" style="43" hidden="1" customWidth="1" outlineLevel="2"/>
    <col min="10" max="13" width="9.33203125" style="29" hidden="1" customWidth="1" outlineLevel="2"/>
    <col min="14" max="14" width="3.6640625" style="43" hidden="1" customWidth="1" outlineLevel="1"/>
    <col min="15" max="28" width="4.1640625" style="29" hidden="1" customWidth="1" outlineLevel="2"/>
    <col min="29" max="33" width="3.83203125" style="29" hidden="1" customWidth="1" outlineLevel="2"/>
    <col min="34" max="34" width="4.1640625" style="29" hidden="1" customWidth="1" outlineLevel="1"/>
    <col min="35" max="35" width="4.1640625" style="29" customWidth="1" collapsed="1"/>
    <col min="36" max="16384" width="9.33203125" style="29"/>
  </cols>
  <sheetData>
    <row r="3" spans="1:33" ht="21" customHeight="1" x14ac:dyDescent="0.2">
      <c r="N3" s="29"/>
    </row>
    <row r="4" spans="1:33" ht="12" x14ac:dyDescent="0.2">
      <c r="A4" s="90" t="s">
        <v>367</v>
      </c>
      <c r="B4" s="85"/>
      <c r="C4" s="85"/>
      <c r="D4" s="85"/>
      <c r="E4" s="85"/>
      <c r="F4" s="85"/>
      <c r="G4" s="85"/>
      <c r="H4" s="85"/>
      <c r="J4" s="86" t="s">
        <v>73</v>
      </c>
      <c r="K4" s="87"/>
      <c r="L4" s="87"/>
      <c r="M4" s="87"/>
      <c r="O4" s="86" t="s">
        <v>212</v>
      </c>
      <c r="P4" s="87"/>
      <c r="Q4" s="87"/>
      <c r="R4" s="87"/>
      <c r="S4" s="87"/>
      <c r="T4" s="87"/>
      <c r="U4" s="87"/>
      <c r="V4" s="87"/>
      <c r="W4" s="87"/>
    </row>
    <row r="5" spans="1:33" ht="2.25" customHeight="1" x14ac:dyDescent="0.2"/>
    <row r="6" spans="1:33" x14ac:dyDescent="0.2">
      <c r="A6" s="79" t="s">
        <v>55</v>
      </c>
      <c r="B6" s="528" t="str">
        <f>CONCATENATE('1 skirsnis'!D8,"; ",'1 skirsnis'!D10)</f>
        <v xml:space="preserve">; </v>
      </c>
      <c r="C6" s="528"/>
      <c r="D6" s="528"/>
      <c r="E6" s="528"/>
      <c r="F6" s="528"/>
      <c r="G6" s="528"/>
      <c r="H6" s="528"/>
      <c r="I6" s="29"/>
      <c r="N6" s="29"/>
    </row>
    <row r="7" spans="1:33" ht="2.25" customHeight="1" x14ac:dyDescent="0.2">
      <c r="A7" s="83"/>
      <c r="I7" s="29"/>
      <c r="N7" s="29"/>
    </row>
    <row r="8" spans="1:33" x14ac:dyDescent="0.2">
      <c r="A8" s="78" t="s">
        <v>327</v>
      </c>
      <c r="B8" s="389"/>
      <c r="C8" s="389"/>
      <c r="D8" s="389"/>
      <c r="E8" s="389"/>
      <c r="F8" s="389"/>
      <c r="G8" s="389"/>
      <c r="H8" s="389"/>
      <c r="I8" s="29"/>
      <c r="N8" s="29"/>
    </row>
    <row r="9" spans="1:33" ht="2.25" customHeight="1" x14ac:dyDescent="0.2">
      <c r="A9" s="83"/>
      <c r="I9" s="29"/>
      <c r="N9" s="29"/>
    </row>
    <row r="10" spans="1:33" ht="12.75" hidden="1" customHeight="1" thickBot="1" x14ac:dyDescent="0.25">
      <c r="A10" s="78" t="s">
        <v>292</v>
      </c>
      <c r="B10" s="128">
        <f>'3 skirsnis (2)'!B18</f>
        <v>0</v>
      </c>
      <c r="C10" s="116" t="s">
        <v>256</v>
      </c>
      <c r="D10" s="129">
        <f>'3 skirsnis (2)'!D18</f>
        <v>0</v>
      </c>
      <c r="E10" s="116" t="s">
        <v>257</v>
      </c>
      <c r="F10" s="112" t="s">
        <v>451</v>
      </c>
      <c r="O10" s="88">
        <v>2010</v>
      </c>
      <c r="P10" s="88">
        <v>2011</v>
      </c>
      <c r="Q10" s="88">
        <v>2012</v>
      </c>
      <c r="R10" s="88">
        <v>2013</v>
      </c>
      <c r="S10" s="88">
        <v>2014</v>
      </c>
      <c r="T10" s="88">
        <v>2015</v>
      </c>
      <c r="V10" s="88" t="s">
        <v>244</v>
      </c>
      <c r="W10" s="88" t="s">
        <v>245</v>
      </c>
      <c r="X10" s="88" t="s">
        <v>246</v>
      </c>
      <c r="Y10" s="88" t="s">
        <v>247</v>
      </c>
      <c r="Z10" s="88" t="s">
        <v>248</v>
      </c>
      <c r="AA10" s="88" t="s">
        <v>249</v>
      </c>
      <c r="AB10" s="88" t="s">
        <v>250</v>
      </c>
      <c r="AC10" s="88" t="s">
        <v>251</v>
      </c>
      <c r="AD10" s="88" t="s">
        <v>252</v>
      </c>
      <c r="AE10" s="88" t="s">
        <v>253</v>
      </c>
      <c r="AF10" s="88" t="s">
        <v>254</v>
      </c>
      <c r="AG10" s="88" t="s">
        <v>255</v>
      </c>
    </row>
    <row r="11" spans="1:33" ht="5.25" hidden="1" customHeight="1" x14ac:dyDescent="0.2"/>
    <row r="12" spans="1:33" x14ac:dyDescent="0.2">
      <c r="A12" s="469" t="s">
        <v>328</v>
      </c>
      <c r="B12" s="469"/>
      <c r="C12" s="469"/>
      <c r="D12" s="469"/>
      <c r="E12" s="469"/>
      <c r="F12" s="469"/>
      <c r="G12" s="469"/>
      <c r="H12" s="469"/>
    </row>
    <row r="13" spans="1:33" ht="10.5" customHeight="1" x14ac:dyDescent="0.2">
      <c r="A13" s="130"/>
      <c r="B13" s="216" t="str">
        <f>'3 skirsnis (2)'!B29</f>
        <v/>
      </c>
      <c r="C13" s="216" t="str">
        <f>'3 skirsnis (2)'!C29</f>
        <v/>
      </c>
      <c r="D13" s="216" t="str">
        <f>'3 skirsnis (2)'!D29</f>
        <v/>
      </c>
      <c r="E13" s="216" t="str">
        <f>'3 skirsnis (2)'!E29</f>
        <v/>
      </c>
      <c r="F13" s="216" t="str">
        <f>'3 skirsnis (2)'!F29</f>
        <v/>
      </c>
      <c r="G13" s="216" t="str">
        <f>'3 skirsnis (2)'!G29</f>
        <v/>
      </c>
      <c r="H13" s="216" t="str">
        <f>'3 skirsnis (2)'!H29</f>
        <v/>
      </c>
    </row>
    <row r="14" spans="1:33" ht="9.75" customHeight="1" x14ac:dyDescent="0.2">
      <c r="A14" s="135" t="s">
        <v>236</v>
      </c>
      <c r="B14" s="153">
        <f>'3 skirsnis (2)'!B30</f>
        <v>0</v>
      </c>
      <c r="C14" s="153">
        <f>'3 skirsnis (2)'!C30</f>
        <v>0</v>
      </c>
      <c r="D14" s="153">
        <f>'3 skirsnis (2)'!D30</f>
        <v>0</v>
      </c>
      <c r="E14" s="153">
        <f>'3 skirsnis (2)'!E30</f>
        <v>0</v>
      </c>
      <c r="F14" s="153">
        <f>'3 skirsnis (2)'!F30</f>
        <v>0</v>
      </c>
      <c r="G14" s="153">
        <f>'3 skirsnis (2)'!G30</f>
        <v>0</v>
      </c>
      <c r="H14" s="153">
        <f>'3 skirsnis (2)'!H30</f>
        <v>0</v>
      </c>
    </row>
    <row r="15" spans="1:33" ht="9.75" customHeight="1" x14ac:dyDescent="0.2">
      <c r="A15" s="124" t="s">
        <v>163</v>
      </c>
      <c r="B15" s="153">
        <f>'3 skirsnis (2)'!B108</f>
        <v>0</v>
      </c>
      <c r="C15" s="153">
        <f>'3 skirsnis (2)'!C108</f>
        <v>0</v>
      </c>
      <c r="D15" s="153">
        <f>'3 skirsnis (2)'!D108</f>
        <v>0</v>
      </c>
      <c r="E15" s="153">
        <f>'3 skirsnis (2)'!E108</f>
        <v>0</v>
      </c>
      <c r="F15" s="153">
        <f>'3 skirsnis (2)'!F108</f>
        <v>0</v>
      </c>
      <c r="G15" s="153">
        <f>'3 skirsnis (2)'!G108</f>
        <v>0</v>
      </c>
      <c r="H15" s="153">
        <f>'3 skirsnis (2)'!H108</f>
        <v>0</v>
      </c>
    </row>
    <row r="16" spans="1:33" ht="9.75" customHeight="1" x14ac:dyDescent="0.2">
      <c r="A16" s="135" t="s">
        <v>164</v>
      </c>
      <c r="B16" s="164">
        <f>B14-B15</f>
        <v>0</v>
      </c>
      <c r="C16" s="164">
        <f t="shared" ref="C16:H16" si="0">C14-C15</f>
        <v>0</v>
      </c>
      <c r="D16" s="164">
        <f t="shared" si="0"/>
        <v>0</v>
      </c>
      <c r="E16" s="164">
        <f t="shared" si="0"/>
        <v>0</v>
      </c>
      <c r="F16" s="164">
        <f t="shared" si="0"/>
        <v>0</v>
      </c>
      <c r="G16" s="164">
        <f t="shared" si="0"/>
        <v>0</v>
      </c>
      <c r="H16" s="164">
        <f t="shared" si="0"/>
        <v>0</v>
      </c>
    </row>
    <row r="17" spans="1:8" ht="9.75" customHeight="1" x14ac:dyDescent="0.2">
      <c r="A17" s="134" t="s">
        <v>450</v>
      </c>
      <c r="B17" s="164">
        <f t="shared" ref="B17:H17" si="1">SUM(B18:B31)</f>
        <v>0</v>
      </c>
      <c r="C17" s="164">
        <f t="shared" si="1"/>
        <v>0</v>
      </c>
      <c r="D17" s="164">
        <f t="shared" si="1"/>
        <v>0</v>
      </c>
      <c r="E17" s="164">
        <f t="shared" si="1"/>
        <v>0</v>
      </c>
      <c r="F17" s="164">
        <f t="shared" si="1"/>
        <v>0</v>
      </c>
      <c r="G17" s="164">
        <f t="shared" si="1"/>
        <v>0</v>
      </c>
      <c r="H17" s="164">
        <f t="shared" si="1"/>
        <v>0</v>
      </c>
    </row>
    <row r="18" spans="1:8" ht="9.75" customHeight="1" x14ac:dyDescent="0.2">
      <c r="A18" s="167" t="s">
        <v>726</v>
      </c>
      <c r="B18" s="152">
        <f>IF(ISERROR('Paskolos gr'!W20),0,'Paskolos gr'!W20)</f>
        <v>0</v>
      </c>
      <c r="C18" s="152">
        <f>IF(ISERROR('Paskolos gr'!X20),0,'Paskolos gr'!X20)</f>
        <v>0</v>
      </c>
      <c r="D18" s="152">
        <f>IF(ISERROR('Paskolos gr'!Y20),0,'Paskolos gr'!Y20)</f>
        <v>0</v>
      </c>
      <c r="E18" s="152">
        <f>IF(ISERROR('Paskolos gr'!Z20),0,'Paskolos gr'!Z20)</f>
        <v>0</v>
      </c>
      <c r="F18" s="152">
        <f>IF(ISERROR('Paskolos gr'!AA20),0,'Paskolos gr'!AA20)</f>
        <v>0</v>
      </c>
      <c r="G18" s="152">
        <f>IF(ISERROR('Paskolos gr'!AB20),0,'Paskolos gr'!AB20)</f>
        <v>0</v>
      </c>
      <c r="H18" s="152">
        <f>IF(ISERROR('Paskolos gr'!AC20),0,'Paskolos gr'!AC20)</f>
        <v>0</v>
      </c>
    </row>
    <row r="19" spans="1:8" ht="9.75" customHeight="1" x14ac:dyDescent="0.2">
      <c r="A19" s="167" t="s">
        <v>296</v>
      </c>
      <c r="B19" s="153">
        <f>'3 skirsnis (2)'!B115</f>
        <v>0</v>
      </c>
      <c r="C19" s="153">
        <f>'3 skirsnis (2)'!C115</f>
        <v>0</v>
      </c>
      <c r="D19" s="153">
        <f>'3 skirsnis (2)'!D115</f>
        <v>0</v>
      </c>
      <c r="E19" s="153">
        <f>'3 skirsnis (2)'!E115</f>
        <v>0</v>
      </c>
      <c r="F19" s="153">
        <f>'3 skirsnis (2)'!F115</f>
        <v>0</v>
      </c>
      <c r="G19" s="153">
        <f>'3 skirsnis (2)'!G115</f>
        <v>0</v>
      </c>
      <c r="H19" s="153">
        <f>'3 skirsnis (2)'!H115</f>
        <v>0</v>
      </c>
    </row>
    <row r="20" spans="1:8" ht="9.75" customHeight="1" x14ac:dyDescent="0.2">
      <c r="A20" s="167" t="s">
        <v>386</v>
      </c>
      <c r="B20" s="153">
        <f>'3 skirsnis (2)'!B116</f>
        <v>0</v>
      </c>
      <c r="C20" s="153">
        <f>'3 skirsnis (2)'!C116</f>
        <v>0</v>
      </c>
      <c r="D20" s="153">
        <f>'3 skirsnis (2)'!D116</f>
        <v>0</v>
      </c>
      <c r="E20" s="153">
        <f>'3 skirsnis (2)'!E116</f>
        <v>0</v>
      </c>
      <c r="F20" s="153">
        <f>'3 skirsnis (2)'!F116</f>
        <v>0</v>
      </c>
      <c r="G20" s="153">
        <f>'3 skirsnis (2)'!G116</f>
        <v>0</v>
      </c>
      <c r="H20" s="153">
        <f>'3 skirsnis (2)'!H116</f>
        <v>0</v>
      </c>
    </row>
    <row r="21" spans="1:8" ht="9.75" customHeight="1" x14ac:dyDescent="0.2">
      <c r="A21" s="167" t="s">
        <v>283</v>
      </c>
      <c r="B21" s="153">
        <f>'3 skirsnis (2)'!B133</f>
        <v>0</v>
      </c>
      <c r="C21" s="153">
        <f>'3 skirsnis (2)'!C133</f>
        <v>0</v>
      </c>
      <c r="D21" s="153">
        <f>'3 skirsnis (2)'!D133</f>
        <v>0</v>
      </c>
      <c r="E21" s="153">
        <f>'3 skirsnis (2)'!E133</f>
        <v>0</v>
      </c>
      <c r="F21" s="153">
        <f>'3 skirsnis (2)'!F133</f>
        <v>0</v>
      </c>
      <c r="G21" s="153">
        <f>'3 skirsnis (2)'!G133</f>
        <v>0</v>
      </c>
      <c r="H21" s="153">
        <f>'3 skirsnis (2)'!H133</f>
        <v>0</v>
      </c>
    </row>
    <row r="22" spans="1:8" ht="9.75" customHeight="1" x14ac:dyDescent="0.2">
      <c r="A22" s="167" t="s">
        <v>238</v>
      </c>
      <c r="B22" s="153">
        <f>'3 skirsnis (2)'!B117</f>
        <v>0</v>
      </c>
      <c r="C22" s="153">
        <f>'3 skirsnis (2)'!C117</f>
        <v>0</v>
      </c>
      <c r="D22" s="153">
        <f>'3 skirsnis (2)'!D117</f>
        <v>0</v>
      </c>
      <c r="E22" s="153">
        <f>'3 skirsnis (2)'!E117</f>
        <v>0</v>
      </c>
      <c r="F22" s="153">
        <f>'3 skirsnis (2)'!F117</f>
        <v>0</v>
      </c>
      <c r="G22" s="153">
        <f>'3 skirsnis (2)'!G117</f>
        <v>0</v>
      </c>
      <c r="H22" s="153">
        <f>'3 skirsnis (2)'!H117</f>
        <v>0</v>
      </c>
    </row>
    <row r="23" spans="1:8" ht="9.75" customHeight="1" x14ac:dyDescent="0.2">
      <c r="A23" s="167" t="s">
        <v>239</v>
      </c>
      <c r="B23" s="153">
        <f>'3 skirsnis (2)'!B118</f>
        <v>0</v>
      </c>
      <c r="C23" s="153">
        <f>'3 skirsnis (2)'!C118</f>
        <v>0</v>
      </c>
      <c r="D23" s="153">
        <f>'3 skirsnis (2)'!D118</f>
        <v>0</v>
      </c>
      <c r="E23" s="153">
        <f>'3 skirsnis (2)'!E118</f>
        <v>0</v>
      </c>
      <c r="F23" s="153">
        <f>'3 skirsnis (2)'!F118</f>
        <v>0</v>
      </c>
      <c r="G23" s="153">
        <f>'3 skirsnis (2)'!G118</f>
        <v>0</v>
      </c>
      <c r="H23" s="153">
        <f>'3 skirsnis (2)'!H118</f>
        <v>0</v>
      </c>
    </row>
    <row r="24" spans="1:8" ht="9.75" customHeight="1" x14ac:dyDescent="0.2">
      <c r="A24" s="167" t="s">
        <v>295</v>
      </c>
      <c r="B24" s="153">
        <f>'3 skirsnis (2)'!B119</f>
        <v>0</v>
      </c>
      <c r="C24" s="153">
        <f>'3 skirsnis (2)'!C119</f>
        <v>0</v>
      </c>
      <c r="D24" s="153">
        <f>'3 skirsnis (2)'!D119</f>
        <v>0</v>
      </c>
      <c r="E24" s="153">
        <f>'3 skirsnis (2)'!E119</f>
        <v>0</v>
      </c>
      <c r="F24" s="153">
        <f>'3 skirsnis (2)'!F119</f>
        <v>0</v>
      </c>
      <c r="G24" s="153">
        <f>'3 skirsnis (2)'!G119</f>
        <v>0</v>
      </c>
      <c r="H24" s="153">
        <f>'3 skirsnis (2)'!H119</f>
        <v>0</v>
      </c>
    </row>
    <row r="25" spans="1:8" ht="9.75" customHeight="1" x14ac:dyDescent="0.2">
      <c r="A25" s="167" t="s">
        <v>277</v>
      </c>
      <c r="B25" s="153">
        <f>'3 skirsnis (2)'!B120</f>
        <v>0</v>
      </c>
      <c r="C25" s="153">
        <f>'3 skirsnis (2)'!C120</f>
        <v>0</v>
      </c>
      <c r="D25" s="153">
        <f>'3 skirsnis (2)'!D120</f>
        <v>0</v>
      </c>
      <c r="E25" s="153">
        <f>'3 skirsnis (2)'!E120</f>
        <v>0</v>
      </c>
      <c r="F25" s="153">
        <f>'3 skirsnis (2)'!F120</f>
        <v>0</v>
      </c>
      <c r="G25" s="153">
        <f>'3 skirsnis (2)'!G120</f>
        <v>0</v>
      </c>
      <c r="H25" s="153">
        <f>'3 skirsnis (2)'!H120</f>
        <v>0</v>
      </c>
    </row>
    <row r="26" spans="1:8" ht="9.75" customHeight="1" x14ac:dyDescent="0.2">
      <c r="A26" s="167" t="s">
        <v>287</v>
      </c>
      <c r="B26" s="153">
        <f>'3 skirsnis (2)'!B121</f>
        <v>0</v>
      </c>
      <c r="C26" s="153">
        <f>'3 skirsnis (2)'!C121</f>
        <v>0</v>
      </c>
      <c r="D26" s="153">
        <f>'3 skirsnis (2)'!D121</f>
        <v>0</v>
      </c>
      <c r="E26" s="153">
        <f>'3 skirsnis (2)'!E121</f>
        <v>0</v>
      </c>
      <c r="F26" s="153">
        <f>'3 skirsnis (2)'!F121</f>
        <v>0</v>
      </c>
      <c r="G26" s="153">
        <f>'3 skirsnis (2)'!G121</f>
        <v>0</v>
      </c>
      <c r="H26" s="153">
        <f>'3 skirsnis (2)'!H121</f>
        <v>0</v>
      </c>
    </row>
    <row r="27" spans="1:8" ht="9.75" customHeight="1" x14ac:dyDescent="0.2">
      <c r="A27" s="167" t="s">
        <v>278</v>
      </c>
      <c r="B27" s="153">
        <f>'3 skirsnis (2)'!B122</f>
        <v>0</v>
      </c>
      <c r="C27" s="153">
        <f>'3 skirsnis (2)'!C122</f>
        <v>0</v>
      </c>
      <c r="D27" s="153">
        <f>'3 skirsnis (2)'!D122</f>
        <v>0</v>
      </c>
      <c r="E27" s="153">
        <f>'3 skirsnis (2)'!E122</f>
        <v>0</v>
      </c>
      <c r="F27" s="153">
        <f>'3 skirsnis (2)'!F122</f>
        <v>0</v>
      </c>
      <c r="G27" s="153">
        <f>'3 skirsnis (2)'!G122</f>
        <v>0</v>
      </c>
      <c r="H27" s="153">
        <f>'3 skirsnis (2)'!H122</f>
        <v>0</v>
      </c>
    </row>
    <row r="28" spans="1:8" ht="9.75" customHeight="1" x14ac:dyDescent="0.2">
      <c r="A28" s="167">
        <f>'3 skirsnis (1)'!A52</f>
        <v>0</v>
      </c>
      <c r="B28" s="153">
        <f>'3 skirsnis (2)'!B123</f>
        <v>0</v>
      </c>
      <c r="C28" s="153">
        <f>'3 skirsnis (2)'!C123</f>
        <v>0</v>
      </c>
      <c r="D28" s="153">
        <f>'3 skirsnis (2)'!D123</f>
        <v>0</v>
      </c>
      <c r="E28" s="153">
        <f>'3 skirsnis (2)'!E123</f>
        <v>0</v>
      </c>
      <c r="F28" s="153">
        <f>'3 skirsnis (2)'!F123</f>
        <v>0</v>
      </c>
      <c r="G28" s="153">
        <f>'3 skirsnis (2)'!G123</f>
        <v>0</v>
      </c>
      <c r="H28" s="153">
        <f>'3 skirsnis (2)'!H123</f>
        <v>0</v>
      </c>
    </row>
    <row r="29" spans="1:8" ht="9.75" customHeight="1" x14ac:dyDescent="0.2">
      <c r="A29" s="167">
        <f>'3 skirsnis (1)'!A53</f>
        <v>0</v>
      </c>
      <c r="B29" s="153">
        <f>'3 skirsnis (2)'!B124</f>
        <v>0</v>
      </c>
      <c r="C29" s="153">
        <f>'3 skirsnis (2)'!C124</f>
        <v>0</v>
      </c>
      <c r="D29" s="153">
        <f>'3 skirsnis (2)'!D124</f>
        <v>0</v>
      </c>
      <c r="E29" s="153">
        <f>'3 skirsnis (2)'!E124</f>
        <v>0</v>
      </c>
      <c r="F29" s="153">
        <f>'3 skirsnis (2)'!F124</f>
        <v>0</v>
      </c>
      <c r="G29" s="153">
        <f>'3 skirsnis (2)'!G124</f>
        <v>0</v>
      </c>
      <c r="H29" s="153">
        <f>'3 skirsnis (2)'!H124</f>
        <v>0</v>
      </c>
    </row>
    <row r="30" spans="1:8" ht="9.75" customHeight="1" x14ac:dyDescent="0.2">
      <c r="A30" s="167">
        <f>'3 skirsnis (1)'!A54</f>
        <v>0</v>
      </c>
      <c r="B30" s="153">
        <f>'3 skirsnis (2)'!B125</f>
        <v>0</v>
      </c>
      <c r="C30" s="153">
        <f>'3 skirsnis (2)'!C125</f>
        <v>0</v>
      </c>
      <c r="D30" s="153">
        <f>'3 skirsnis (2)'!D125</f>
        <v>0</v>
      </c>
      <c r="E30" s="153">
        <f>'3 skirsnis (2)'!E125</f>
        <v>0</v>
      </c>
      <c r="F30" s="153">
        <f>'3 skirsnis (2)'!F125</f>
        <v>0</v>
      </c>
      <c r="G30" s="153">
        <f>'3 skirsnis (2)'!G125</f>
        <v>0</v>
      </c>
      <c r="H30" s="153">
        <f>'3 skirsnis (2)'!H125</f>
        <v>0</v>
      </c>
    </row>
    <row r="31" spans="1:8" ht="9.75" customHeight="1" x14ac:dyDescent="0.2">
      <c r="A31" s="167">
        <f>'3 skirsnis (1)'!A55</f>
        <v>0</v>
      </c>
      <c r="B31" s="153">
        <f>'3 skirsnis (2)'!B126</f>
        <v>0</v>
      </c>
      <c r="C31" s="153">
        <f>'3 skirsnis (2)'!C126</f>
        <v>0</v>
      </c>
      <c r="D31" s="153">
        <f>'3 skirsnis (2)'!D126</f>
        <v>0</v>
      </c>
      <c r="E31" s="153">
        <f>'3 skirsnis (2)'!E126</f>
        <v>0</v>
      </c>
      <c r="F31" s="153">
        <f>'3 skirsnis (2)'!F126</f>
        <v>0</v>
      </c>
      <c r="G31" s="153">
        <f>'3 skirsnis (2)'!G126</f>
        <v>0</v>
      </c>
      <c r="H31" s="153">
        <f>'3 skirsnis (2)'!H126</f>
        <v>0</v>
      </c>
    </row>
    <row r="32" spans="1:8" ht="9.75" customHeight="1" x14ac:dyDescent="0.2">
      <c r="A32" s="135" t="s">
        <v>165</v>
      </c>
      <c r="B32" s="164">
        <f t="shared" ref="B32:H32" si="2">B16-B17</f>
        <v>0</v>
      </c>
      <c r="C32" s="164">
        <f t="shared" si="2"/>
        <v>0</v>
      </c>
      <c r="D32" s="164">
        <f t="shared" si="2"/>
        <v>0</v>
      </c>
      <c r="E32" s="164">
        <f t="shared" si="2"/>
        <v>0</v>
      </c>
      <c r="F32" s="164">
        <f t="shared" si="2"/>
        <v>0</v>
      </c>
      <c r="G32" s="164">
        <f t="shared" si="2"/>
        <v>0</v>
      </c>
      <c r="H32" s="164">
        <f t="shared" si="2"/>
        <v>0</v>
      </c>
    </row>
    <row r="33" spans="1:39" ht="9.75" customHeight="1" x14ac:dyDescent="0.2">
      <c r="A33" s="124" t="s">
        <v>289</v>
      </c>
      <c r="B33" s="165">
        <f>'3 skirsnis (2)'!B128</f>
        <v>0</v>
      </c>
      <c r="C33" s="165">
        <f>'3 skirsnis (2)'!C128</f>
        <v>0</v>
      </c>
      <c r="D33" s="165">
        <f>'3 skirsnis (2)'!D128</f>
        <v>0</v>
      </c>
      <c r="E33" s="165">
        <f>'3 skirsnis (2)'!E128</f>
        <v>0</v>
      </c>
      <c r="F33" s="165">
        <f>'3 skirsnis (2)'!F128</f>
        <v>0</v>
      </c>
      <c r="G33" s="165">
        <f>'3 skirsnis (2)'!G128</f>
        <v>0</v>
      </c>
      <c r="H33" s="165">
        <f>'3 skirsnis (2)'!H128</f>
        <v>0</v>
      </c>
    </row>
    <row r="34" spans="1:39" ht="9.75" customHeight="1" x14ac:dyDescent="0.2">
      <c r="A34" s="135" t="s">
        <v>166</v>
      </c>
      <c r="B34" s="164">
        <f>IF(ISERROR(B32-B33),0,B32-B33)</f>
        <v>0</v>
      </c>
      <c r="C34" s="164">
        <f t="shared" ref="C34:H34" si="3">IF(ISERROR(C32-C33),0,C32-C33)</f>
        <v>0</v>
      </c>
      <c r="D34" s="164">
        <f t="shared" si="3"/>
        <v>0</v>
      </c>
      <c r="E34" s="164">
        <f t="shared" si="3"/>
        <v>0</v>
      </c>
      <c r="F34" s="164">
        <f t="shared" si="3"/>
        <v>0</v>
      </c>
      <c r="G34" s="164">
        <f t="shared" si="3"/>
        <v>0</v>
      </c>
      <c r="H34" s="164">
        <f t="shared" si="3"/>
        <v>0</v>
      </c>
    </row>
    <row r="35" spans="1:39" ht="3" customHeight="1" x14ac:dyDescent="0.2"/>
    <row r="36" spans="1:39" ht="11.25" customHeight="1" x14ac:dyDescent="0.2">
      <c r="A36" s="464" t="s">
        <v>329</v>
      </c>
      <c r="B36" s="464"/>
      <c r="C36" s="464"/>
      <c r="D36" s="464"/>
      <c r="E36" s="464"/>
      <c r="F36" s="464"/>
      <c r="G36" s="464"/>
      <c r="H36" s="464"/>
    </row>
    <row r="37" spans="1:39" ht="10.5" customHeight="1" x14ac:dyDescent="0.2">
      <c r="A37" s="401"/>
      <c r="B37" s="402"/>
      <c r="C37" s="402"/>
      <c r="D37" s="402"/>
      <c r="E37" s="402"/>
      <c r="F37" s="402"/>
      <c r="G37" s="402"/>
      <c r="H37" s="403"/>
      <c r="AI37" s="176"/>
      <c r="AJ37" s="176"/>
      <c r="AK37" s="176"/>
      <c r="AL37" s="176"/>
      <c r="AM37" s="176"/>
    </row>
    <row r="38" spans="1:39" ht="10.5" customHeight="1" x14ac:dyDescent="0.2">
      <c r="A38" s="404"/>
      <c r="B38" s="405"/>
      <c r="C38" s="405"/>
      <c r="D38" s="405"/>
      <c r="E38" s="405"/>
      <c r="F38" s="405"/>
      <c r="G38" s="405"/>
      <c r="H38" s="406"/>
      <c r="AI38" s="176"/>
      <c r="AJ38" s="176"/>
      <c r="AK38" s="176"/>
      <c r="AL38" s="176"/>
      <c r="AM38" s="176"/>
    </row>
    <row r="39" spans="1:39" ht="10.5" customHeight="1" x14ac:dyDescent="0.2">
      <c r="A39" s="404"/>
      <c r="B39" s="405"/>
      <c r="C39" s="405"/>
      <c r="D39" s="405"/>
      <c r="E39" s="405"/>
      <c r="F39" s="405"/>
      <c r="G39" s="405"/>
      <c r="H39" s="406"/>
      <c r="AI39" s="176"/>
      <c r="AJ39" s="176"/>
      <c r="AK39" s="176"/>
      <c r="AL39" s="176"/>
      <c r="AM39" s="176"/>
    </row>
    <row r="40" spans="1:39" ht="10.5" customHeight="1" x14ac:dyDescent="0.2">
      <c r="A40" s="404"/>
      <c r="B40" s="405"/>
      <c r="C40" s="405"/>
      <c r="D40" s="405"/>
      <c r="E40" s="405"/>
      <c r="F40" s="405"/>
      <c r="G40" s="405"/>
      <c r="H40" s="406"/>
      <c r="AI40" s="176"/>
      <c r="AJ40" s="176"/>
      <c r="AK40" s="176"/>
      <c r="AL40" s="176"/>
      <c r="AM40" s="176"/>
    </row>
    <row r="41" spans="1:39" ht="10.5" customHeight="1" x14ac:dyDescent="0.2">
      <c r="A41" s="407"/>
      <c r="B41" s="408"/>
      <c r="C41" s="408"/>
      <c r="D41" s="408"/>
      <c r="E41" s="408"/>
      <c r="F41" s="408"/>
      <c r="G41" s="408"/>
      <c r="H41" s="409"/>
    </row>
    <row r="42" spans="1:39" ht="3.75" customHeight="1" x14ac:dyDescent="0.2"/>
    <row r="43" spans="1:39" x14ac:dyDescent="0.2">
      <c r="A43" s="469" t="s">
        <v>330</v>
      </c>
      <c r="B43" s="469"/>
      <c r="C43" s="469"/>
      <c r="D43" s="469"/>
      <c r="E43" s="469"/>
      <c r="F43" s="469"/>
      <c r="G43" s="469"/>
      <c r="H43" s="469"/>
    </row>
    <row r="44" spans="1:39" ht="11.25" customHeight="1" x14ac:dyDescent="0.2">
      <c r="A44" s="130"/>
      <c r="B44" s="217" t="str">
        <f>B13</f>
        <v/>
      </c>
      <c r="C44" s="217" t="str">
        <f t="shared" ref="C44:H44" si="4">C13</f>
        <v/>
      </c>
      <c r="D44" s="217" t="str">
        <f t="shared" si="4"/>
        <v/>
      </c>
      <c r="E44" s="217" t="str">
        <f t="shared" si="4"/>
        <v/>
      </c>
      <c r="F44" s="217" t="str">
        <f t="shared" si="4"/>
        <v/>
      </c>
      <c r="G44" s="217" t="str">
        <f t="shared" si="4"/>
        <v/>
      </c>
      <c r="H44" s="217" t="str">
        <f t="shared" si="4"/>
        <v/>
      </c>
    </row>
    <row r="45" spans="1:39" ht="11.25" customHeight="1" x14ac:dyDescent="0.2">
      <c r="A45" s="102" t="s">
        <v>167</v>
      </c>
      <c r="B45" s="154">
        <f t="shared" ref="B45:H45" si="5">SUM(B46,B47,B53)</f>
        <v>0</v>
      </c>
      <c r="C45" s="154">
        <f t="shared" si="5"/>
        <v>0</v>
      </c>
      <c r="D45" s="154">
        <f t="shared" si="5"/>
        <v>0</v>
      </c>
      <c r="E45" s="154">
        <f t="shared" si="5"/>
        <v>0</v>
      </c>
      <c r="F45" s="154">
        <f t="shared" si="5"/>
        <v>0</v>
      </c>
      <c r="G45" s="154">
        <f t="shared" si="5"/>
        <v>0</v>
      </c>
      <c r="H45" s="154">
        <f t="shared" si="5"/>
        <v>0</v>
      </c>
    </row>
    <row r="46" spans="1:39" ht="11.25" customHeight="1" x14ac:dyDescent="0.2">
      <c r="A46" s="109" t="s">
        <v>168</v>
      </c>
      <c r="B46" s="153"/>
      <c r="C46" s="153"/>
      <c r="D46" s="153"/>
      <c r="E46" s="153"/>
      <c r="F46" s="153"/>
      <c r="G46" s="153"/>
      <c r="H46" s="153"/>
    </row>
    <row r="47" spans="1:39" ht="11.25" customHeight="1" x14ac:dyDescent="0.2">
      <c r="A47" s="109" t="s">
        <v>169</v>
      </c>
      <c r="B47" s="152">
        <f t="shared" ref="B47:H47" si="6">SUM(B48:B52)</f>
        <v>0</v>
      </c>
      <c r="C47" s="152">
        <f t="shared" si="6"/>
        <v>0</v>
      </c>
      <c r="D47" s="152">
        <f t="shared" si="6"/>
        <v>0</v>
      </c>
      <c r="E47" s="152">
        <f t="shared" si="6"/>
        <v>0</v>
      </c>
      <c r="F47" s="152">
        <f t="shared" si="6"/>
        <v>0</v>
      </c>
      <c r="G47" s="152">
        <f t="shared" si="6"/>
        <v>0</v>
      </c>
      <c r="H47" s="152">
        <f t="shared" si="6"/>
        <v>0</v>
      </c>
    </row>
    <row r="48" spans="1:39" ht="11.25" customHeight="1" x14ac:dyDescent="0.2">
      <c r="A48" s="161" t="s">
        <v>170</v>
      </c>
      <c r="B48" s="153"/>
      <c r="C48" s="153"/>
      <c r="D48" s="153"/>
      <c r="E48" s="153"/>
      <c r="F48" s="153"/>
      <c r="G48" s="153"/>
      <c r="H48" s="153"/>
    </row>
    <row r="49" spans="1:8" ht="11.25" customHeight="1" x14ac:dyDescent="0.2">
      <c r="A49" s="161" t="s">
        <v>171</v>
      </c>
      <c r="B49" s="153"/>
      <c r="C49" s="153"/>
      <c r="D49" s="153"/>
      <c r="E49" s="153"/>
      <c r="F49" s="153"/>
      <c r="G49" s="153"/>
      <c r="H49" s="153"/>
    </row>
    <row r="50" spans="1:8" ht="11.25" customHeight="1" x14ac:dyDescent="0.2">
      <c r="A50" s="161" t="s">
        <v>172</v>
      </c>
      <c r="B50" s="153"/>
      <c r="C50" s="153"/>
      <c r="D50" s="153"/>
      <c r="E50" s="153"/>
      <c r="F50" s="153"/>
      <c r="G50" s="153"/>
      <c r="H50" s="153"/>
    </row>
    <row r="51" spans="1:8" ht="11.25" customHeight="1" x14ac:dyDescent="0.2">
      <c r="A51" s="161" t="s">
        <v>423</v>
      </c>
      <c r="B51" s="153"/>
      <c r="C51" s="153"/>
      <c r="D51" s="153"/>
      <c r="E51" s="153"/>
      <c r="F51" s="153"/>
      <c r="G51" s="153"/>
      <c r="H51" s="153"/>
    </row>
    <row r="52" spans="1:8" ht="11.25" customHeight="1" x14ac:dyDescent="0.2">
      <c r="A52" s="161" t="s">
        <v>155</v>
      </c>
      <c r="B52" s="153"/>
      <c r="C52" s="153"/>
      <c r="D52" s="153"/>
      <c r="E52" s="153"/>
      <c r="F52" s="153"/>
      <c r="G52" s="153"/>
      <c r="H52" s="153"/>
    </row>
    <row r="53" spans="1:8" ht="11.25" customHeight="1" x14ac:dyDescent="0.2">
      <c r="A53" s="109" t="s">
        <v>173</v>
      </c>
      <c r="B53" s="153"/>
      <c r="C53" s="153"/>
      <c r="D53" s="153"/>
      <c r="E53" s="153"/>
      <c r="F53" s="153"/>
      <c r="G53" s="153"/>
      <c r="H53" s="153"/>
    </row>
    <row r="54" spans="1:8" ht="11.25" customHeight="1" x14ac:dyDescent="0.2">
      <c r="A54" s="102" t="s">
        <v>174</v>
      </c>
      <c r="B54" s="154">
        <f t="shared" ref="B54:H54" si="7">SUM(B55,B58,B61,B62)</f>
        <v>0</v>
      </c>
      <c r="C54" s="154">
        <f t="shared" si="7"/>
        <v>0</v>
      </c>
      <c r="D54" s="154">
        <f t="shared" si="7"/>
        <v>0</v>
      </c>
      <c r="E54" s="154">
        <f t="shared" si="7"/>
        <v>0</v>
      </c>
      <c r="F54" s="154">
        <f t="shared" si="7"/>
        <v>0</v>
      </c>
      <c r="G54" s="154">
        <f t="shared" si="7"/>
        <v>0</v>
      </c>
      <c r="H54" s="154">
        <f t="shared" si="7"/>
        <v>0</v>
      </c>
    </row>
    <row r="55" spans="1:8" ht="11.25" customHeight="1" x14ac:dyDescent="0.2">
      <c r="A55" s="109" t="s">
        <v>175</v>
      </c>
      <c r="B55" s="152">
        <f t="shared" ref="B55:H55" si="8">SUM(B56:B57)</f>
        <v>0</v>
      </c>
      <c r="C55" s="152">
        <f t="shared" si="8"/>
        <v>0</v>
      </c>
      <c r="D55" s="152">
        <f t="shared" si="8"/>
        <v>0</v>
      </c>
      <c r="E55" s="152">
        <f t="shared" si="8"/>
        <v>0</v>
      </c>
      <c r="F55" s="152">
        <f t="shared" si="8"/>
        <v>0</v>
      </c>
      <c r="G55" s="152">
        <f t="shared" si="8"/>
        <v>0</v>
      </c>
      <c r="H55" s="152">
        <f t="shared" si="8"/>
        <v>0</v>
      </c>
    </row>
    <row r="56" spans="1:8" ht="11.25" customHeight="1" x14ac:dyDescent="0.2">
      <c r="A56" s="161" t="s">
        <v>176</v>
      </c>
      <c r="B56" s="153"/>
      <c r="C56" s="153"/>
      <c r="D56" s="153"/>
      <c r="E56" s="153"/>
      <c r="F56" s="153"/>
      <c r="G56" s="153"/>
      <c r="H56" s="153"/>
    </row>
    <row r="57" spans="1:8" ht="11.25" customHeight="1" x14ac:dyDescent="0.2">
      <c r="A57" s="161" t="s">
        <v>177</v>
      </c>
      <c r="B57" s="153"/>
      <c r="C57" s="153"/>
      <c r="D57" s="153"/>
      <c r="E57" s="153"/>
      <c r="F57" s="153"/>
      <c r="G57" s="153"/>
      <c r="H57" s="153"/>
    </row>
    <row r="58" spans="1:8" ht="11.25" customHeight="1" x14ac:dyDescent="0.2">
      <c r="A58" s="109" t="s">
        <v>178</v>
      </c>
      <c r="B58" s="152">
        <f>SUM(B59:B60)</f>
        <v>0</v>
      </c>
      <c r="C58" s="152">
        <f t="shared" ref="C58:H58" si="9">SUM(C59:C60)</f>
        <v>0</v>
      </c>
      <c r="D58" s="152">
        <f t="shared" si="9"/>
        <v>0</v>
      </c>
      <c r="E58" s="152">
        <f t="shared" si="9"/>
        <v>0</v>
      </c>
      <c r="F58" s="152">
        <f t="shared" si="9"/>
        <v>0</v>
      </c>
      <c r="G58" s="152">
        <f t="shared" si="9"/>
        <v>0</v>
      </c>
      <c r="H58" s="152">
        <f t="shared" si="9"/>
        <v>0</v>
      </c>
    </row>
    <row r="59" spans="1:8" ht="11.25" customHeight="1" x14ac:dyDescent="0.2">
      <c r="A59" s="161" t="s">
        <v>191</v>
      </c>
      <c r="B59" s="153"/>
      <c r="C59" s="153"/>
      <c r="D59" s="153"/>
      <c r="E59" s="153"/>
      <c r="F59" s="153"/>
      <c r="G59" s="153"/>
      <c r="H59" s="153"/>
    </row>
    <row r="60" spans="1:8" ht="11.25" customHeight="1" x14ac:dyDescent="0.2">
      <c r="A60" s="161" t="s">
        <v>192</v>
      </c>
      <c r="B60" s="153"/>
      <c r="C60" s="153"/>
      <c r="D60" s="153"/>
      <c r="E60" s="153"/>
      <c r="F60" s="153"/>
      <c r="G60" s="153"/>
      <c r="H60" s="153"/>
    </row>
    <row r="61" spans="1:8" ht="11.25" customHeight="1" x14ac:dyDescent="0.2">
      <c r="A61" s="109" t="s">
        <v>179</v>
      </c>
      <c r="B61" s="153"/>
      <c r="C61" s="153"/>
      <c r="D61" s="153"/>
      <c r="E61" s="153"/>
      <c r="F61" s="153"/>
      <c r="G61" s="153"/>
      <c r="H61" s="153"/>
    </row>
    <row r="62" spans="1:8" ht="11.25" customHeight="1" x14ac:dyDescent="0.2">
      <c r="A62" s="109" t="s">
        <v>180</v>
      </c>
      <c r="B62" s="153"/>
      <c r="C62" s="153"/>
      <c r="D62" s="153"/>
      <c r="E62" s="153"/>
      <c r="F62" s="153"/>
      <c r="G62" s="153"/>
      <c r="H62" s="153"/>
    </row>
    <row r="63" spans="1:8" ht="11.25" customHeight="1" x14ac:dyDescent="0.2">
      <c r="A63" s="102" t="s">
        <v>190</v>
      </c>
      <c r="B63" s="154">
        <f t="shared" ref="B63:H63" si="10">SUM(B45,B54)</f>
        <v>0</v>
      </c>
      <c r="C63" s="154">
        <f t="shared" si="10"/>
        <v>0</v>
      </c>
      <c r="D63" s="154">
        <f t="shared" si="10"/>
        <v>0</v>
      </c>
      <c r="E63" s="154">
        <f t="shared" si="10"/>
        <v>0</v>
      </c>
      <c r="F63" s="154">
        <f t="shared" si="10"/>
        <v>0</v>
      </c>
      <c r="G63" s="154">
        <f t="shared" si="10"/>
        <v>0</v>
      </c>
      <c r="H63" s="154">
        <f t="shared" si="10"/>
        <v>0</v>
      </c>
    </row>
    <row r="64" spans="1:8" ht="11.25" customHeight="1" x14ac:dyDescent="0.2">
      <c r="A64" s="102" t="s">
        <v>193</v>
      </c>
      <c r="B64" s="154">
        <f>SUM(B65:B67)</f>
        <v>0</v>
      </c>
      <c r="C64" s="154">
        <f t="shared" ref="C64:H64" si="11">SUM(C65:C67)</f>
        <v>0</v>
      </c>
      <c r="D64" s="154">
        <f t="shared" si="11"/>
        <v>0</v>
      </c>
      <c r="E64" s="154">
        <f t="shared" si="11"/>
        <v>0</v>
      </c>
      <c r="F64" s="154">
        <f t="shared" si="11"/>
        <v>0</v>
      </c>
      <c r="G64" s="154">
        <f t="shared" si="11"/>
        <v>0</v>
      </c>
      <c r="H64" s="154">
        <f t="shared" si="11"/>
        <v>0</v>
      </c>
    </row>
    <row r="65" spans="1:35" ht="11.25" customHeight="1" x14ac:dyDescent="0.2">
      <c r="A65" s="109" t="s">
        <v>504</v>
      </c>
      <c r="B65" s="153"/>
      <c r="C65" s="153"/>
      <c r="D65" s="153"/>
      <c r="E65" s="153"/>
      <c r="F65" s="153"/>
      <c r="G65" s="153"/>
      <c r="H65" s="153"/>
    </row>
    <row r="66" spans="1:35" ht="11.25" customHeight="1" x14ac:dyDescent="0.2">
      <c r="A66" s="109" t="s">
        <v>194</v>
      </c>
      <c r="B66" s="153"/>
      <c r="C66" s="153"/>
      <c r="D66" s="153"/>
      <c r="E66" s="153"/>
      <c r="F66" s="153"/>
      <c r="G66" s="153"/>
      <c r="H66" s="153"/>
    </row>
    <row r="67" spans="1:35" ht="11.25" customHeight="1" x14ac:dyDescent="0.2">
      <c r="A67" s="109" t="s">
        <v>195</v>
      </c>
      <c r="B67" s="153">
        <f>ROUND(B34,0)</f>
        <v>0</v>
      </c>
      <c r="C67" s="153">
        <f t="shared" ref="C67:H67" si="12">ROUND(B67+C34,0)</f>
        <v>0</v>
      </c>
      <c r="D67" s="153">
        <f t="shared" si="12"/>
        <v>0</v>
      </c>
      <c r="E67" s="153">
        <f t="shared" si="12"/>
        <v>0</v>
      </c>
      <c r="F67" s="153">
        <f t="shared" si="12"/>
        <v>0</v>
      </c>
      <c r="G67" s="153">
        <f t="shared" si="12"/>
        <v>0</v>
      </c>
      <c r="H67" s="153">
        <f t="shared" si="12"/>
        <v>0</v>
      </c>
    </row>
    <row r="68" spans="1:35" ht="11.25" customHeight="1" x14ac:dyDescent="0.2">
      <c r="A68" s="102" t="s">
        <v>196</v>
      </c>
      <c r="B68" s="166"/>
      <c r="C68" s="166"/>
      <c r="D68" s="166"/>
      <c r="E68" s="166"/>
      <c r="F68" s="166"/>
      <c r="G68" s="166"/>
      <c r="H68" s="166"/>
    </row>
    <row r="69" spans="1:35" ht="11.25" customHeight="1" x14ac:dyDescent="0.2">
      <c r="A69" s="102" t="s">
        <v>197</v>
      </c>
      <c r="B69" s="154">
        <f>SUM(B70,B74)</f>
        <v>0</v>
      </c>
      <c r="C69" s="154">
        <f t="shared" ref="C69:H69" si="13">SUM(C70,C74)</f>
        <v>0</v>
      </c>
      <c r="D69" s="154">
        <f t="shared" si="13"/>
        <v>0</v>
      </c>
      <c r="E69" s="154">
        <f t="shared" si="13"/>
        <v>0</v>
      </c>
      <c r="F69" s="154">
        <f t="shared" si="13"/>
        <v>0</v>
      </c>
      <c r="G69" s="154">
        <f t="shared" si="13"/>
        <v>0</v>
      </c>
      <c r="H69" s="154">
        <f t="shared" si="13"/>
        <v>0</v>
      </c>
    </row>
    <row r="70" spans="1:35" ht="11.25" customHeight="1" x14ac:dyDescent="0.2">
      <c r="A70" s="109" t="s">
        <v>202</v>
      </c>
      <c r="B70" s="152">
        <f>SUM(B71:B73)</f>
        <v>0</v>
      </c>
      <c r="C70" s="152">
        <f t="shared" ref="C70:H70" si="14">SUM(C71:C73)</f>
        <v>0</v>
      </c>
      <c r="D70" s="152">
        <f t="shared" si="14"/>
        <v>0</v>
      </c>
      <c r="E70" s="152">
        <f t="shared" si="14"/>
        <v>0</v>
      </c>
      <c r="F70" s="152">
        <f t="shared" si="14"/>
        <v>0</v>
      </c>
      <c r="G70" s="152">
        <f t="shared" si="14"/>
        <v>0</v>
      </c>
      <c r="H70" s="152">
        <f t="shared" si="14"/>
        <v>0</v>
      </c>
    </row>
    <row r="71" spans="1:35" ht="11.25" customHeight="1" x14ac:dyDescent="0.2">
      <c r="A71" s="161" t="s">
        <v>198</v>
      </c>
      <c r="B71" s="153">
        <f>'Paskolos gr'!W31</f>
        <v>0</v>
      </c>
      <c r="C71" s="153">
        <f>'Paskolos gr'!X31</f>
        <v>0</v>
      </c>
      <c r="D71" s="153">
        <f>'Paskolos gr'!Y31</f>
        <v>0</v>
      </c>
      <c r="E71" s="153">
        <f>'Paskolos gr'!Z31</f>
        <v>0</v>
      </c>
      <c r="F71" s="153">
        <f>'Paskolos gr'!AA31</f>
        <v>0</v>
      </c>
      <c r="G71" s="153">
        <f>'Paskolos gr'!AB31</f>
        <v>0</v>
      </c>
      <c r="H71" s="153">
        <f>'Paskolos gr'!AC31</f>
        <v>0</v>
      </c>
    </row>
    <row r="72" spans="1:35" ht="11.25" customHeight="1" x14ac:dyDescent="0.2">
      <c r="A72" s="161" t="s">
        <v>297</v>
      </c>
      <c r="B72" s="153"/>
      <c r="C72" s="153"/>
      <c r="D72" s="153"/>
      <c r="E72" s="153"/>
      <c r="F72" s="153"/>
      <c r="G72" s="153"/>
      <c r="H72" s="153"/>
    </row>
    <row r="73" spans="1:35" ht="11.25" customHeight="1" x14ac:dyDescent="0.2">
      <c r="A73" s="109" t="s">
        <v>205</v>
      </c>
      <c r="B73" s="153"/>
      <c r="C73" s="153"/>
      <c r="D73" s="153"/>
      <c r="E73" s="153"/>
      <c r="F73" s="153"/>
      <c r="G73" s="153"/>
      <c r="H73" s="153"/>
    </row>
    <row r="74" spans="1:35" ht="11.25" customHeight="1" x14ac:dyDescent="0.2">
      <c r="A74" s="109" t="s">
        <v>203</v>
      </c>
      <c r="B74" s="152">
        <f>SUM(B75:B78)</f>
        <v>0</v>
      </c>
      <c r="C74" s="152">
        <f t="shared" ref="C74:H74" si="15">SUM(C75:C78)</f>
        <v>0</v>
      </c>
      <c r="D74" s="152">
        <f t="shared" si="15"/>
        <v>0</v>
      </c>
      <c r="E74" s="152">
        <f t="shared" si="15"/>
        <v>0</v>
      </c>
      <c r="F74" s="152">
        <f t="shared" si="15"/>
        <v>0</v>
      </c>
      <c r="G74" s="152">
        <f t="shared" si="15"/>
        <v>0</v>
      </c>
      <c r="H74" s="152">
        <f t="shared" si="15"/>
        <v>0</v>
      </c>
    </row>
    <row r="75" spans="1:35" ht="11.25" customHeight="1" x14ac:dyDescent="0.2">
      <c r="A75" s="161" t="s">
        <v>199</v>
      </c>
      <c r="B75" s="153"/>
      <c r="C75" s="153"/>
      <c r="D75" s="153"/>
      <c r="E75" s="153"/>
      <c r="F75" s="153"/>
      <c r="G75" s="153"/>
      <c r="H75" s="153"/>
    </row>
    <row r="76" spans="1:35" ht="11.25" customHeight="1" x14ac:dyDescent="0.2">
      <c r="A76" s="161" t="s">
        <v>200</v>
      </c>
      <c r="B76" s="153"/>
      <c r="C76" s="153"/>
      <c r="D76" s="153"/>
      <c r="E76" s="153"/>
      <c r="F76" s="153"/>
      <c r="G76" s="153"/>
      <c r="H76" s="153"/>
    </row>
    <row r="77" spans="1:35" ht="11.25" customHeight="1" x14ac:dyDescent="0.2">
      <c r="A77" s="161" t="s">
        <v>201</v>
      </c>
      <c r="B77" s="153"/>
      <c r="C77" s="153"/>
      <c r="D77" s="153"/>
      <c r="E77" s="153"/>
      <c r="F77" s="153"/>
      <c r="G77" s="153"/>
      <c r="H77" s="153"/>
    </row>
    <row r="78" spans="1:35" ht="11.25" customHeight="1" x14ac:dyDescent="0.2">
      <c r="A78" s="161" t="s">
        <v>204</v>
      </c>
      <c r="B78" s="153"/>
      <c r="C78" s="153"/>
      <c r="D78" s="153"/>
      <c r="E78" s="153"/>
      <c r="F78" s="153"/>
      <c r="G78" s="153"/>
      <c r="H78" s="153"/>
    </row>
    <row r="79" spans="1:35" ht="11.25" customHeight="1" x14ac:dyDescent="0.2">
      <c r="A79" s="102" t="s">
        <v>206</v>
      </c>
      <c r="B79" s="154">
        <f>IF(ISERROR(SUM(B64,B68,B69)),0,SUM(B64,B68,B69))</f>
        <v>0</v>
      </c>
      <c r="C79" s="154">
        <f t="shared" ref="C79:H79" si="16">IF(ISERROR(SUM(C64,C68,C69)),0,SUM(C64,C68,C69))</f>
        <v>0</v>
      </c>
      <c r="D79" s="154">
        <f t="shared" si="16"/>
        <v>0</v>
      </c>
      <c r="E79" s="154">
        <f t="shared" si="16"/>
        <v>0</v>
      </c>
      <c r="F79" s="154">
        <f t="shared" si="16"/>
        <v>0</v>
      </c>
      <c r="G79" s="154">
        <f t="shared" si="16"/>
        <v>0</v>
      </c>
      <c r="H79" s="154">
        <f t="shared" si="16"/>
        <v>0</v>
      </c>
      <c r="AI79" s="162" t="str">
        <f>IF(ABS(SUM(B63:H63)-SUM(B79:H79))&gt;=2,"NESUTAMPA BALANSAS (t.b. turtas = nuosavybė ir įsipareigojimai)","")</f>
        <v/>
      </c>
    </row>
    <row r="80" spans="1:35" ht="2.25" customHeight="1" x14ac:dyDescent="0.2">
      <c r="B80" s="162"/>
      <c r="C80" s="162"/>
      <c r="D80" s="162"/>
      <c r="E80" s="162"/>
      <c r="F80" s="162"/>
      <c r="G80" s="162"/>
      <c r="H80" s="162"/>
    </row>
    <row r="81" spans="1:38" x14ac:dyDescent="0.2">
      <c r="A81" s="78" t="s">
        <v>331</v>
      </c>
      <c r="C81" s="78"/>
      <c r="D81" s="78"/>
      <c r="E81" s="78"/>
      <c r="F81" s="78"/>
      <c r="G81" s="78"/>
      <c r="H81" s="78"/>
    </row>
    <row r="82" spans="1:38" x14ac:dyDescent="0.2">
      <c r="A82" s="401"/>
      <c r="B82" s="402"/>
      <c r="C82" s="402"/>
      <c r="D82" s="402"/>
      <c r="E82" s="402"/>
      <c r="F82" s="402"/>
      <c r="G82" s="402"/>
      <c r="H82" s="403"/>
      <c r="AI82" s="177"/>
      <c r="AJ82" s="174"/>
      <c r="AK82" s="174"/>
      <c r="AL82" s="174"/>
    </row>
    <row r="83" spans="1:38" x14ac:dyDescent="0.2">
      <c r="A83" s="404"/>
      <c r="B83" s="405"/>
      <c r="C83" s="405"/>
      <c r="D83" s="405"/>
      <c r="E83" s="405"/>
      <c r="F83" s="405"/>
      <c r="G83" s="405"/>
      <c r="H83" s="406"/>
      <c r="AI83" s="174"/>
      <c r="AJ83" s="174"/>
      <c r="AK83" s="174"/>
      <c r="AL83" s="174"/>
    </row>
    <row r="84" spans="1:38" x14ac:dyDescent="0.2">
      <c r="A84" s="404"/>
      <c r="B84" s="405"/>
      <c r="C84" s="405"/>
      <c r="D84" s="405"/>
      <c r="E84" s="405"/>
      <c r="F84" s="405"/>
      <c r="G84" s="405"/>
      <c r="H84" s="406"/>
      <c r="AI84" s="174"/>
      <c r="AJ84" s="174"/>
      <c r="AK84" s="174"/>
      <c r="AL84" s="174"/>
    </row>
    <row r="85" spans="1:38" x14ac:dyDescent="0.2">
      <c r="A85" s="404"/>
      <c r="B85" s="405"/>
      <c r="C85" s="405"/>
      <c r="D85" s="405"/>
      <c r="E85" s="405"/>
      <c r="F85" s="405"/>
      <c r="G85" s="405"/>
      <c r="H85" s="406"/>
      <c r="AI85" s="174"/>
      <c r="AJ85" s="174"/>
      <c r="AK85" s="174"/>
      <c r="AL85" s="174"/>
    </row>
    <row r="86" spans="1:38" x14ac:dyDescent="0.2">
      <c r="A86" s="407"/>
      <c r="B86" s="408"/>
      <c r="C86" s="408"/>
      <c r="D86" s="408"/>
      <c r="E86" s="408"/>
      <c r="F86" s="408"/>
      <c r="G86" s="408"/>
      <c r="H86" s="409"/>
      <c r="AI86" s="174"/>
      <c r="AJ86" s="174"/>
      <c r="AK86" s="174"/>
      <c r="AL86" s="174"/>
    </row>
    <row r="87" spans="1:38" ht="2.25" customHeight="1" x14ac:dyDescent="0.2">
      <c r="B87" s="162"/>
      <c r="C87" s="162"/>
      <c r="D87" s="162"/>
      <c r="E87" s="162"/>
      <c r="F87" s="162"/>
      <c r="G87" s="162"/>
      <c r="H87" s="162"/>
      <c r="AI87" s="174"/>
      <c r="AJ87" s="174"/>
      <c r="AK87" s="174"/>
      <c r="AL87" s="174"/>
    </row>
    <row r="88" spans="1:38" x14ac:dyDescent="0.2">
      <c r="B88" s="162"/>
      <c r="C88" s="162"/>
      <c r="D88" s="162"/>
      <c r="E88" s="162"/>
      <c r="F88" s="162"/>
      <c r="G88" s="162"/>
      <c r="H88" s="162"/>
      <c r="AI88" s="174"/>
      <c r="AJ88" s="174"/>
      <c r="AK88" s="174"/>
      <c r="AL88" s="174"/>
    </row>
    <row r="89" spans="1:38" x14ac:dyDescent="0.2">
      <c r="AI89" s="174"/>
      <c r="AJ89" s="174"/>
      <c r="AK89" s="174"/>
      <c r="AL89" s="174"/>
    </row>
    <row r="90" spans="1:38" x14ac:dyDescent="0.2">
      <c r="AI90" s="174"/>
      <c r="AJ90" s="174"/>
      <c r="AK90" s="174"/>
      <c r="AL90" s="174"/>
    </row>
    <row r="91" spans="1:38" x14ac:dyDescent="0.2">
      <c r="AI91" s="174"/>
      <c r="AJ91" s="174"/>
      <c r="AK91" s="174"/>
      <c r="AL91" s="174"/>
    </row>
    <row r="92" spans="1:38" x14ac:dyDescent="0.2">
      <c r="AI92" s="174"/>
      <c r="AJ92" s="174"/>
      <c r="AK92" s="174"/>
      <c r="AL92" s="174"/>
    </row>
    <row r="93" spans="1:38" x14ac:dyDescent="0.2">
      <c r="B93" s="163"/>
      <c r="C93" s="163"/>
      <c r="D93" s="163"/>
      <c r="E93" s="163"/>
      <c r="F93" s="163"/>
      <c r="G93" s="163"/>
      <c r="H93" s="163"/>
    </row>
  </sheetData>
  <sheetProtection password="CB13" sheet="1" objects="1" scenarios="1" selectLockedCells="1"/>
  <mergeCells count="7">
    <mergeCell ref="B6:H6"/>
    <mergeCell ref="B8:H8"/>
    <mergeCell ref="A43:H43"/>
    <mergeCell ref="A82:H86"/>
    <mergeCell ref="A12:H12"/>
    <mergeCell ref="A36:H36"/>
    <mergeCell ref="A37:H41"/>
  </mergeCells>
  <phoneticPr fontId="2" type="noConversion"/>
  <conditionalFormatting sqref="D10">
    <cfRule type="expression" dxfId="1" priority="1" stopIfTrue="1">
      <formula>B10&lt;2000</formula>
    </cfRule>
  </conditionalFormatting>
  <conditionalFormatting sqref="B10">
    <cfRule type="cellIs" dxfId="0" priority="2" stopIfTrue="1" operator="lessThan">
      <formula>2000</formula>
    </cfRule>
  </conditionalFormatting>
  <dataValidations count="1">
    <dataValidation type="textLength" operator="lessThanOrEqual" allowBlank="1" showInputMessage="1" showErrorMessage="1" error="Ne daugiau kaip 300 simbolių" sqref="A82:H86 A37:H41">
      <formula1>500</formula1>
    </dataValidation>
  </dataValidations>
  <pageMargins left="0.74803149606299213" right="0.55118110236220474" top="0.59055118110236227" bottom="0.39370078740157483" header="0.31496062992125984" footer="0.11811023622047245"/>
  <pageSetup paperSize="9" scale="94" firstPageNumber="9" fitToHeight="0" orientation="portrait" useFirstPageNumber="1" r:id="rId1"/>
  <headerFooter alignWithMargins="0">
    <oddFooter>&amp;R&amp;P</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autoPageBreaks="0" fitToPage="1"/>
  </sheetPr>
  <dimension ref="A1:CK228"/>
  <sheetViews>
    <sheetView showGridLines="0" showRowColHeaders="0" showOutlineSymbols="0" topLeftCell="A178" zoomScale="186" zoomScaleNormal="186" workbookViewId="0">
      <selection activeCell="A136" sqref="A136:F136"/>
    </sheetView>
  </sheetViews>
  <sheetFormatPr defaultColWidth="0" defaultRowHeight="12.75" zeroHeight="1" outlineLevelCol="1" x14ac:dyDescent="0.2"/>
  <cols>
    <col min="1" max="30" width="3.33203125" style="1" customWidth="1"/>
    <col min="31" max="31" width="3.83203125" style="3" hidden="1" customWidth="1" outlineLevel="1"/>
    <col min="32" max="62" width="4" style="1" hidden="1" customWidth="1" outlineLevel="1"/>
    <col min="63" max="63" width="4" style="1" customWidth="1" collapsed="1"/>
    <col min="64" max="64" width="4" style="1" hidden="1" customWidth="1"/>
    <col min="65" max="76" width="4" style="4" hidden="1" customWidth="1"/>
    <col min="77" max="77" width="16.5" style="4" hidden="1" customWidth="1"/>
    <col min="78" max="89" width="0" style="4" hidden="1" customWidth="1"/>
    <col min="90" max="16384" width="0" style="1" hidden="1"/>
  </cols>
  <sheetData>
    <row r="1" spans="1:30" x14ac:dyDescent="0.2"/>
    <row r="2" spans="1:30" x14ac:dyDescent="0.2"/>
    <row r="3" spans="1:30" ht="24.75" customHeight="1" x14ac:dyDescent="0.2"/>
    <row r="4" spans="1:30" x14ac:dyDescent="0.2"/>
    <row r="5" spans="1:30" x14ac:dyDescent="0.2"/>
    <row r="6" spans="1:30" x14ac:dyDescent="0.2"/>
    <row r="7" spans="1:30" x14ac:dyDescent="0.2"/>
    <row r="8" spans="1:30" x14ac:dyDescent="0.2"/>
    <row r="9" spans="1:30" x14ac:dyDescent="0.2"/>
    <row r="10" spans="1:30" ht="9" customHeight="1" x14ac:dyDescent="0.2"/>
    <row r="11" spans="1:30" x14ac:dyDescent="0.2"/>
    <row r="12" spans="1:30" x14ac:dyDescent="0.2"/>
    <row r="13" spans="1:30" x14ac:dyDescent="0.2">
      <c r="A13" s="706" t="s">
        <v>424</v>
      </c>
      <c r="B13" s="706"/>
      <c r="C13" s="706"/>
      <c r="D13" s="706"/>
      <c r="E13" s="707" t="str">
        <f>IF(ISERROR(VLOOKUP(Turinys!$F$30,Turinys!$AB$130:$AC$192,2,FALSE)),"-",VLOOKUP(Turinys!$F$30,Turinys!$AB$130:$AC$192,2,FALSE))</f>
        <v>-</v>
      </c>
      <c r="F13" s="707"/>
      <c r="G13" s="707"/>
      <c r="H13" s="707"/>
      <c r="I13" s="707"/>
      <c r="J13" s="707"/>
      <c r="K13" s="707"/>
      <c r="L13" s="707"/>
      <c r="M13" s="707"/>
      <c r="N13" s="707"/>
      <c r="O13" s="707"/>
      <c r="P13" s="707"/>
      <c r="Q13" s="707"/>
    </row>
    <row r="14" spans="1:30" ht="8.25" customHeight="1" x14ac:dyDescent="0.2"/>
    <row r="15" spans="1:30" x14ac:dyDescent="0.2">
      <c r="A15" s="711" t="s">
        <v>659</v>
      </c>
      <c r="B15" s="711"/>
      <c r="C15" s="711"/>
      <c r="D15" s="711"/>
      <c r="E15" s="711"/>
      <c r="F15" s="711"/>
      <c r="G15" s="711"/>
      <c r="H15" s="711"/>
      <c r="I15" s="711"/>
      <c r="J15" s="711"/>
      <c r="K15" s="711"/>
      <c r="L15" s="711"/>
      <c r="M15" s="711"/>
      <c r="N15" s="711"/>
      <c r="O15" s="711"/>
      <c r="P15" s="711"/>
      <c r="Q15" s="711"/>
      <c r="R15" s="711"/>
      <c r="S15" s="711"/>
      <c r="T15" s="711"/>
      <c r="U15" s="711"/>
      <c r="V15" s="711"/>
      <c r="W15" s="711"/>
      <c r="X15" s="711"/>
      <c r="Y15" s="711"/>
      <c r="Z15" s="711"/>
      <c r="AA15" s="711"/>
      <c r="AB15" s="711"/>
      <c r="AC15" s="711"/>
      <c r="AD15" s="711"/>
    </row>
    <row r="16" spans="1:30" ht="3.75" customHeight="1" x14ac:dyDescent="0.2"/>
    <row r="17" spans="1:62" ht="11.25" customHeight="1" x14ac:dyDescent="0.2">
      <c r="A17" s="546" t="s">
        <v>425</v>
      </c>
      <c r="B17" s="546"/>
      <c r="C17" s="546"/>
      <c r="D17" s="546"/>
      <c r="E17" s="546"/>
      <c r="F17" s="546"/>
      <c r="G17" s="546"/>
      <c r="H17" s="546"/>
      <c r="I17" s="546"/>
      <c r="J17" s="546"/>
      <c r="K17" s="546"/>
      <c r="L17" s="546"/>
      <c r="M17" s="546"/>
      <c r="N17" s="546"/>
      <c r="O17" s="546"/>
      <c r="P17" s="546"/>
      <c r="Q17" s="546"/>
      <c r="R17" s="546"/>
      <c r="S17" s="546"/>
      <c r="T17" s="546"/>
      <c r="U17" s="546"/>
      <c r="V17" s="546"/>
      <c r="W17" s="546"/>
      <c r="X17" s="546"/>
      <c r="Y17" s="546"/>
      <c r="Z17" s="546"/>
      <c r="AA17" s="546"/>
      <c r="AB17" s="546"/>
      <c r="AC17" s="546"/>
      <c r="AD17" s="546"/>
    </row>
    <row r="18" spans="1:62" ht="3.75" customHeight="1" x14ac:dyDescent="0.2"/>
    <row r="19" spans="1:62" ht="11.25" customHeight="1" x14ac:dyDescent="0.2">
      <c r="A19" s="623" t="s">
        <v>660</v>
      </c>
      <c r="B19" s="623"/>
      <c r="C19" s="623"/>
      <c r="D19" s="623"/>
      <c r="E19" s="623"/>
      <c r="F19" s="623"/>
      <c r="G19" s="623"/>
      <c r="H19" s="623"/>
      <c r="I19" s="712" t="str">
        <f>CONCATENATE(TECH4!A4," EUR (",TECH4!A9,")")</f>
        <v>0 EUR (          EUR)</v>
      </c>
      <c r="J19" s="713"/>
      <c r="K19" s="713"/>
      <c r="L19" s="713"/>
      <c r="M19" s="713"/>
      <c r="N19" s="713"/>
      <c r="O19" s="713"/>
      <c r="P19" s="713"/>
      <c r="Q19" s="713"/>
      <c r="R19" s="713"/>
      <c r="S19" s="713"/>
      <c r="T19" s="713"/>
      <c r="U19" s="713"/>
      <c r="V19" s="713"/>
      <c r="W19" s="713"/>
      <c r="X19" s="713"/>
      <c r="Y19" s="713"/>
      <c r="Z19" s="713"/>
      <c r="AA19" s="713"/>
      <c r="AB19" s="713"/>
      <c r="AC19" s="713"/>
      <c r="AD19" s="714"/>
    </row>
    <row r="20" spans="1:62" ht="3.75" customHeight="1" x14ac:dyDescent="0.2"/>
    <row r="21" spans="1:62" ht="11.25" customHeight="1" x14ac:dyDescent="0.2">
      <c r="A21" s="623" t="s">
        <v>662</v>
      </c>
      <c r="B21" s="623"/>
      <c r="C21" s="623"/>
      <c r="D21" s="623"/>
      <c r="E21" s="623"/>
      <c r="F21" s="623"/>
      <c r="G21" s="623"/>
      <c r="H21" s="692"/>
      <c r="I21" s="715" t="str">
        <f>'Paskolos gr'!C8</f>
        <v>-</v>
      </c>
      <c r="J21" s="716"/>
      <c r="K21" s="717"/>
      <c r="Q21" s="718" t="s">
        <v>472</v>
      </c>
      <c r="R21" s="718"/>
      <c r="S21" s="718"/>
      <c r="T21" s="718"/>
      <c r="U21" s="718"/>
      <c r="V21" s="718"/>
      <c r="W21" s="718"/>
      <c r="X21" s="718"/>
      <c r="Y21" s="718"/>
      <c r="Z21" s="718"/>
      <c r="AA21" s="719"/>
      <c r="AB21" s="720"/>
      <c r="AC21" s="721"/>
      <c r="AD21" s="722"/>
      <c r="AF21" s="2">
        <v>1</v>
      </c>
      <c r="AG21" s="2">
        <v>2</v>
      </c>
      <c r="AH21" s="2">
        <v>3</v>
      </c>
      <c r="AI21" s="2">
        <v>4</v>
      </c>
      <c r="AJ21" s="2">
        <v>5</v>
      </c>
      <c r="AK21" s="2">
        <v>6</v>
      </c>
      <c r="AL21" s="2">
        <v>7</v>
      </c>
      <c r="AM21" s="2">
        <v>8</v>
      </c>
      <c r="AN21" s="2">
        <v>9</v>
      </c>
      <c r="AO21" s="2">
        <v>10</v>
      </c>
      <c r="AP21" s="2">
        <v>11</v>
      </c>
      <c r="AQ21" s="2">
        <v>12</v>
      </c>
      <c r="AR21" s="2">
        <v>13</v>
      </c>
      <c r="AS21" s="2">
        <v>14</v>
      </c>
      <c r="AT21" s="2">
        <v>15</v>
      </c>
      <c r="AU21" s="2">
        <v>16</v>
      </c>
      <c r="AV21" s="2">
        <v>17</v>
      </c>
      <c r="AW21" s="2">
        <v>18</v>
      </c>
      <c r="AX21" s="2">
        <v>19</v>
      </c>
      <c r="AY21" s="2">
        <v>20</v>
      </c>
      <c r="AZ21" s="2">
        <v>21</v>
      </c>
      <c r="BA21" s="2">
        <v>22</v>
      </c>
      <c r="BB21" s="2">
        <v>23</v>
      </c>
      <c r="BC21" s="2">
        <v>24</v>
      </c>
      <c r="BD21" s="2">
        <v>25</v>
      </c>
      <c r="BE21" s="2">
        <v>26</v>
      </c>
      <c r="BF21" s="2">
        <v>27</v>
      </c>
      <c r="BG21" s="2">
        <v>28</v>
      </c>
      <c r="BH21" s="2">
        <v>29</v>
      </c>
      <c r="BI21" s="2">
        <v>30</v>
      </c>
      <c r="BJ21" s="2">
        <v>31</v>
      </c>
    </row>
    <row r="22" spans="1:62" ht="3.75" customHeight="1" x14ac:dyDescent="0.2"/>
    <row r="23" spans="1:62" ht="7.5" customHeight="1" x14ac:dyDescent="0.2">
      <c r="I23" s="316"/>
      <c r="J23" s="292"/>
      <c r="K23" s="292"/>
      <c r="L23" s="292"/>
      <c r="M23" s="292"/>
      <c r="N23" s="703" t="s">
        <v>700</v>
      </c>
      <c r="O23" s="703"/>
      <c r="P23" s="703"/>
      <c r="Q23" s="703"/>
      <c r="R23" s="703"/>
      <c r="S23" s="36"/>
      <c r="T23" s="653" t="s">
        <v>701</v>
      </c>
      <c r="U23" s="653"/>
      <c r="V23" s="653"/>
      <c r="W23" s="653"/>
      <c r="X23" s="36"/>
      <c r="Y23" s="653"/>
      <c r="Z23" s="653"/>
      <c r="AA23" s="653"/>
      <c r="AB23" s="653"/>
      <c r="AC23" s="36"/>
      <c r="AD23" s="37"/>
    </row>
    <row r="24" spans="1:62" ht="12.75" customHeight="1" x14ac:dyDescent="0.2">
      <c r="A24" s="688" t="s">
        <v>677</v>
      </c>
      <c r="B24" s="688"/>
      <c r="C24" s="688"/>
      <c r="D24" s="688"/>
      <c r="E24" s="688"/>
      <c r="F24" s="688"/>
      <c r="G24" s="688"/>
      <c r="H24" s="688"/>
      <c r="I24" s="317"/>
      <c r="J24" s="319"/>
      <c r="K24" s="293"/>
      <c r="L24" s="293"/>
      <c r="M24" s="293"/>
      <c r="N24" s="704"/>
      <c r="O24" s="704"/>
      <c r="P24" s="704"/>
      <c r="Q24" s="704"/>
      <c r="R24" s="704"/>
      <c r="S24" s="77" t="str">
        <f>IF('1 skirsnis'!E152='1 skirsnis'!Q152,"X","")</f>
        <v/>
      </c>
      <c r="T24" s="654"/>
      <c r="U24" s="654"/>
      <c r="V24" s="654"/>
      <c r="W24" s="654"/>
      <c r="X24" s="77" t="str">
        <f>IF('1 skirsnis'!E152='1 skirsnis'!P152,"X","")</f>
        <v>X</v>
      </c>
      <c r="Y24" s="654"/>
      <c r="Z24" s="654"/>
      <c r="AA24" s="654"/>
      <c r="AB24" s="654"/>
      <c r="AC24" s="319" t="str">
        <f>IF('1 skirsnis'!E152='1 skirsnis'!O152,"X","")</f>
        <v/>
      </c>
      <c r="AD24" s="38"/>
    </row>
    <row r="25" spans="1:62" ht="6.75" customHeight="1" x14ac:dyDescent="0.2">
      <c r="I25" s="318"/>
      <c r="J25" s="294"/>
      <c r="K25" s="294"/>
      <c r="L25" s="294"/>
      <c r="M25" s="294"/>
      <c r="N25" s="705"/>
      <c r="O25" s="705"/>
      <c r="P25" s="705"/>
      <c r="Q25" s="705"/>
      <c r="R25" s="705"/>
      <c r="S25" s="39"/>
      <c r="T25" s="655"/>
      <c r="U25" s="655"/>
      <c r="V25" s="655"/>
      <c r="W25" s="655"/>
      <c r="X25" s="39"/>
      <c r="Y25" s="655"/>
      <c r="Z25" s="655"/>
      <c r="AA25" s="655"/>
      <c r="AB25" s="655"/>
      <c r="AC25" s="39"/>
      <c r="AD25" s="40"/>
    </row>
    <row r="26" spans="1:62" ht="3.75" customHeight="1" x14ac:dyDescent="0.2"/>
    <row r="27" spans="1:62" ht="11.25" customHeight="1" x14ac:dyDescent="0.2">
      <c r="A27" s="623" t="s">
        <v>664</v>
      </c>
      <c r="B27" s="623"/>
      <c r="C27" s="623"/>
      <c r="D27" s="623"/>
      <c r="E27" s="623"/>
      <c r="F27" s="623"/>
      <c r="G27" s="623"/>
      <c r="H27" s="623"/>
      <c r="I27" s="700" t="str">
        <f>'Paskolos gr'!F9</f>
        <v>-</v>
      </c>
      <c r="J27" s="701"/>
      <c r="K27" s="701"/>
      <c r="L27" s="701"/>
      <c r="M27" s="701"/>
      <c r="N27" s="701"/>
      <c r="O27" s="701"/>
      <c r="P27" s="702"/>
      <c r="Q27" s="30"/>
      <c r="R27" s="30" t="s">
        <v>678</v>
      </c>
      <c r="S27" s="30"/>
      <c r="T27" s="30"/>
      <c r="U27" s="315"/>
      <c r="V27" s="30"/>
      <c r="W27" s="30"/>
      <c r="X27" s="30"/>
      <c r="Y27" s="30"/>
      <c r="Z27" s="656" t="str">
        <f>IF(ISERROR(IF(MONTH('Paskolos gr'!F9-'Paskolos gr'!F7)&gt;1,MONTH('Paskolos gr'!F9-'Paskolos gr'!F7)-2,0)),"-",IF(MONTH('Paskolos gr'!F9-'Paskolos gr'!F7)&gt;1,MONTH('Paskolos gr'!F9-'Paskolos gr'!F7)-2,0))</f>
        <v>-</v>
      </c>
      <c r="AA27" s="658"/>
      <c r="AB27" s="30"/>
      <c r="AC27" s="30"/>
      <c r="AD27" s="30"/>
    </row>
    <row r="28" spans="1:62" ht="3.75" customHeight="1" x14ac:dyDescent="0.2"/>
    <row r="29" spans="1:62" ht="11.25" customHeight="1" x14ac:dyDescent="0.2">
      <c r="A29" s="623" t="s">
        <v>663</v>
      </c>
      <c r="B29" s="623"/>
      <c r="C29" s="623"/>
      <c r="D29" s="623"/>
      <c r="E29" s="623"/>
      <c r="F29" s="623"/>
      <c r="G29" s="623"/>
      <c r="H29" s="623"/>
      <c r="I29" s="697"/>
      <c r="J29" s="698"/>
      <c r="K29" s="698"/>
      <c r="L29" s="698"/>
      <c r="M29" s="698"/>
      <c r="N29" s="698"/>
      <c r="O29" s="698"/>
      <c r="P29" s="698"/>
      <c r="Q29" s="698"/>
      <c r="R29" s="698"/>
      <c r="S29" s="698"/>
      <c r="T29" s="698"/>
      <c r="U29" s="698"/>
      <c r="V29" s="698"/>
      <c r="W29" s="698"/>
      <c r="X29" s="698"/>
      <c r="Y29" s="698"/>
      <c r="Z29" s="698"/>
      <c r="AA29" s="698"/>
      <c r="AB29" s="698"/>
      <c r="AC29" s="698"/>
      <c r="AD29" s="699"/>
    </row>
    <row r="30" spans="1:62" ht="3.75" customHeight="1" x14ac:dyDescent="0.2"/>
    <row r="31" spans="1:62" ht="11.25" customHeight="1" x14ac:dyDescent="0.2">
      <c r="A31" s="623" t="s">
        <v>473</v>
      </c>
      <c r="B31" s="623"/>
      <c r="C31" s="623"/>
      <c r="D31" s="623"/>
      <c r="E31" s="623"/>
      <c r="F31" s="623"/>
      <c r="G31" s="623"/>
      <c r="H31" s="692"/>
      <c r="I31" s="624">
        <f>'1 skirsnis'!C53</f>
        <v>0</v>
      </c>
      <c r="J31" s="625"/>
      <c r="K31" s="626"/>
      <c r="AB31" s="35" t="s">
        <v>475</v>
      </c>
      <c r="AC31" s="693">
        <f>'1 skirsnis'!G110</f>
        <v>0</v>
      </c>
      <c r="AD31" s="695"/>
    </row>
    <row r="32" spans="1:62" ht="3.75" customHeight="1" x14ac:dyDescent="0.2"/>
    <row r="33" spans="1:64" ht="11.25" customHeight="1" x14ac:dyDescent="0.2">
      <c r="A33" s="623" t="s">
        <v>474</v>
      </c>
      <c r="B33" s="623"/>
      <c r="C33" s="623"/>
      <c r="D33" s="623"/>
      <c r="E33" s="623"/>
      <c r="F33" s="623"/>
      <c r="G33" s="623"/>
      <c r="H33" s="623"/>
      <c r="I33" s="640">
        <f>'1 skirsnis'!C12</f>
        <v>0</v>
      </c>
      <c r="J33" s="641"/>
      <c r="K33" s="641"/>
      <c r="L33" s="641"/>
      <c r="M33" s="641"/>
      <c r="N33" s="641"/>
      <c r="O33" s="641"/>
      <c r="P33" s="641"/>
      <c r="Q33" s="641"/>
      <c r="R33" s="641"/>
      <c r="S33" s="641"/>
      <c r="T33" s="641"/>
      <c r="U33" s="641"/>
      <c r="V33" s="641"/>
      <c r="W33" s="641"/>
      <c r="X33" s="641"/>
      <c r="Y33" s="641"/>
      <c r="Z33" s="641"/>
      <c r="AA33" s="641"/>
      <c r="AB33" s="641"/>
      <c r="AC33" s="641"/>
      <c r="AD33" s="642"/>
    </row>
    <row r="34" spans="1:64" ht="3.75" customHeight="1" x14ac:dyDescent="0.2"/>
    <row r="35" spans="1:64" ht="11.25" customHeight="1" x14ac:dyDescent="0.2">
      <c r="A35" s="546" t="s">
        <v>476</v>
      </c>
      <c r="B35" s="546"/>
      <c r="C35" s="546"/>
      <c r="D35" s="546"/>
      <c r="E35" s="546"/>
      <c r="F35" s="546"/>
      <c r="G35" s="546"/>
      <c r="H35" s="546"/>
      <c r="I35" s="546"/>
      <c r="J35" s="546"/>
      <c r="K35" s="546"/>
      <c r="L35" s="546"/>
      <c r="M35" s="546"/>
      <c r="N35" s="546"/>
      <c r="O35" s="546"/>
      <c r="P35" s="546"/>
      <c r="Q35" s="546"/>
      <c r="R35" s="546"/>
      <c r="S35" s="546"/>
      <c r="T35" s="546"/>
      <c r="U35" s="546"/>
      <c r="V35" s="546"/>
      <c r="W35" s="546"/>
      <c r="X35" s="546"/>
      <c r="Y35" s="546"/>
      <c r="Z35" s="546"/>
      <c r="AA35" s="546"/>
      <c r="AB35" s="546"/>
      <c r="AC35" s="546"/>
      <c r="AD35" s="546"/>
    </row>
    <row r="36" spans="1:64" ht="2.25" customHeight="1" x14ac:dyDescent="0.2"/>
    <row r="37" spans="1:64" ht="6" customHeight="1" x14ac:dyDescent="0.2">
      <c r="A37" s="696" t="s">
        <v>479</v>
      </c>
      <c r="B37" s="696"/>
      <c r="C37" s="696"/>
      <c r="D37" s="696"/>
      <c r="E37" s="696"/>
      <c r="F37" s="696"/>
      <c r="G37" s="696"/>
      <c r="H37" s="4"/>
      <c r="I37" s="4"/>
      <c r="J37" s="673" t="s">
        <v>477</v>
      </c>
      <c r="K37" s="673"/>
      <c r="L37" s="673"/>
      <c r="M37" s="673"/>
      <c r="N37" s="673"/>
      <c r="O37" s="673"/>
      <c r="P37" s="4"/>
      <c r="Q37" s="4"/>
      <c r="R37" s="673" t="s">
        <v>478</v>
      </c>
      <c r="S37" s="673"/>
      <c r="T37" s="673"/>
      <c r="U37" s="673"/>
      <c r="V37" s="673"/>
      <c r="W37" s="673"/>
      <c r="X37" s="673"/>
      <c r="Y37" s="4"/>
      <c r="Z37" s="309"/>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row>
    <row r="38" spans="1:64" ht="12" customHeight="1" x14ac:dyDescent="0.2">
      <c r="A38" s="696"/>
      <c r="B38" s="696"/>
      <c r="C38" s="696"/>
      <c r="D38" s="696"/>
      <c r="E38" s="696"/>
      <c r="F38" s="696"/>
      <c r="G38" s="696"/>
      <c r="H38" s="310"/>
      <c r="I38" s="4"/>
      <c r="J38" s="673"/>
      <c r="K38" s="673"/>
      <c r="L38" s="673"/>
      <c r="M38" s="673"/>
      <c r="N38" s="673"/>
      <c r="O38" s="673"/>
      <c r="P38" s="310"/>
      <c r="Q38" s="4"/>
      <c r="R38" s="673"/>
      <c r="S38" s="673"/>
      <c r="T38" s="673"/>
      <c r="U38" s="673"/>
      <c r="V38" s="673"/>
      <c r="W38" s="673"/>
      <c r="X38" s="673"/>
      <c r="Y38" s="310"/>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64" ht="5.25" customHeight="1" x14ac:dyDescent="0.2">
      <c r="A39" s="696"/>
      <c r="B39" s="696"/>
      <c r="C39" s="696"/>
      <c r="D39" s="696"/>
      <c r="E39" s="696"/>
      <c r="F39" s="696"/>
      <c r="G39" s="696"/>
      <c r="H39" s="4"/>
      <c r="I39" s="4"/>
      <c r="J39" s="673"/>
      <c r="K39" s="673"/>
      <c r="L39" s="673"/>
      <c r="M39" s="673"/>
      <c r="N39" s="673"/>
      <c r="O39" s="673"/>
      <c r="P39" s="4"/>
      <c r="Q39" s="4"/>
      <c r="R39" s="673"/>
      <c r="S39" s="673"/>
      <c r="T39" s="673"/>
      <c r="U39" s="673"/>
      <c r="V39" s="673"/>
      <c r="W39" s="673"/>
      <c r="X39" s="673"/>
      <c r="Y39" s="4"/>
      <c r="Z39" s="309"/>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row>
    <row r="40" spans="1:64" ht="3"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row>
    <row r="41" spans="1:64" ht="11.25" customHeight="1" x14ac:dyDescent="0.2">
      <c r="A41" s="688" t="s">
        <v>742</v>
      </c>
      <c r="B41" s="688"/>
      <c r="C41" s="688"/>
      <c r="D41" s="688"/>
      <c r="E41" s="688"/>
      <c r="F41" s="688"/>
      <c r="G41" s="688"/>
      <c r="H41" s="688"/>
      <c r="I41" s="688"/>
      <c r="J41" s="688"/>
      <c r="K41" s="688"/>
      <c r="L41" s="688"/>
      <c r="M41" s="689"/>
      <c r="N41" s="690"/>
      <c r="O41" s="690"/>
      <c r="P41" s="691"/>
      <c r="Q41" s="667" t="s">
        <v>472</v>
      </c>
      <c r="R41" s="668"/>
      <c r="S41" s="668"/>
      <c r="T41" s="668"/>
      <c r="U41" s="668"/>
      <c r="V41" s="668"/>
      <c r="W41" s="668"/>
      <c r="X41" s="668"/>
      <c r="Y41" s="668"/>
      <c r="Z41" s="668"/>
      <c r="AA41" s="669"/>
      <c r="AB41" s="677"/>
      <c r="AC41" s="678"/>
      <c r="AD41" s="679"/>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row>
    <row r="42" spans="1:64" ht="3.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row>
    <row r="43" spans="1:64" ht="10.5" customHeight="1" x14ac:dyDescent="0.2">
      <c r="A43" s="680" t="s">
        <v>480</v>
      </c>
      <c r="B43" s="680"/>
      <c r="C43" s="680"/>
      <c r="D43" s="680"/>
      <c r="E43" s="680"/>
      <c r="F43" s="680"/>
      <c r="G43" s="680"/>
      <c r="H43" s="680"/>
      <c r="I43" s="680"/>
      <c r="J43" s="680"/>
      <c r="K43" s="680"/>
      <c r="L43" s="680"/>
      <c r="M43" s="680"/>
      <c r="N43" s="680"/>
      <c r="O43" s="680"/>
      <c r="P43" s="680"/>
      <c r="Q43" s="680"/>
      <c r="R43" s="680"/>
      <c r="S43" s="681"/>
      <c r="T43" s="682"/>
      <c r="U43" s="683"/>
      <c r="V43" s="683"/>
      <c r="W43" s="683"/>
      <c r="X43" s="683"/>
      <c r="Y43" s="683"/>
      <c r="Z43" s="683"/>
      <c r="AA43" s="683"/>
      <c r="AB43" s="683"/>
      <c r="AC43" s="683"/>
      <c r="AD43" s="68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row>
    <row r="44" spans="1:64" ht="10.5" customHeight="1" x14ac:dyDescent="0.2">
      <c r="A44" s="680"/>
      <c r="B44" s="680"/>
      <c r="C44" s="680"/>
      <c r="D44" s="680"/>
      <c r="E44" s="680"/>
      <c r="F44" s="680"/>
      <c r="G44" s="680"/>
      <c r="H44" s="680"/>
      <c r="I44" s="680"/>
      <c r="J44" s="680"/>
      <c r="K44" s="680"/>
      <c r="L44" s="680"/>
      <c r="M44" s="680"/>
      <c r="N44" s="680"/>
      <c r="O44" s="680"/>
      <c r="P44" s="680"/>
      <c r="Q44" s="680"/>
      <c r="R44" s="680"/>
      <c r="S44" s="681"/>
      <c r="T44" s="685"/>
      <c r="U44" s="686"/>
      <c r="V44" s="686"/>
      <c r="W44" s="686"/>
      <c r="X44" s="686"/>
      <c r="Y44" s="686"/>
      <c r="Z44" s="686"/>
      <c r="AA44" s="686"/>
      <c r="AB44" s="686"/>
      <c r="AC44" s="686"/>
      <c r="AD44" s="687"/>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row>
    <row r="45" spans="1:64" ht="3.75" customHeight="1" x14ac:dyDescent="0.2"/>
    <row r="46" spans="1:64" ht="11.25" customHeight="1" x14ac:dyDescent="0.2">
      <c r="A46" s="546" t="s">
        <v>481</v>
      </c>
      <c r="B46" s="546"/>
      <c r="C46" s="546"/>
      <c r="D46" s="546"/>
      <c r="E46" s="546"/>
      <c r="F46" s="546"/>
      <c r="G46" s="546"/>
      <c r="H46" s="546"/>
      <c r="I46" s="546"/>
      <c r="J46" s="546"/>
      <c r="K46" s="546"/>
      <c r="L46" s="546"/>
      <c r="M46" s="546"/>
      <c r="N46" s="546"/>
      <c r="O46" s="546"/>
      <c r="P46" s="546"/>
      <c r="Q46" s="546"/>
      <c r="R46" s="546"/>
      <c r="S46" s="546"/>
      <c r="T46" s="546"/>
      <c r="U46" s="546"/>
      <c r="V46" s="546"/>
      <c r="W46" s="546"/>
      <c r="X46" s="546"/>
      <c r="Y46" s="546"/>
      <c r="Z46" s="546"/>
      <c r="AA46" s="546"/>
      <c r="AB46" s="546"/>
      <c r="AC46" s="546"/>
      <c r="AD46" s="546"/>
    </row>
    <row r="47" spans="1:64" ht="3.75" customHeight="1" x14ac:dyDescent="0.2"/>
    <row r="48" spans="1:64" ht="11.25" customHeight="1" x14ac:dyDescent="0.2">
      <c r="A48" s="623" t="s">
        <v>482</v>
      </c>
      <c r="B48" s="623"/>
      <c r="C48" s="623"/>
      <c r="D48" s="623"/>
      <c r="E48" s="640">
        <f>'1 skirsnis'!D8</f>
        <v>0</v>
      </c>
      <c r="F48" s="641"/>
      <c r="G48" s="641"/>
      <c r="H48" s="641"/>
      <c r="I48" s="641"/>
      <c r="J48" s="641"/>
      <c r="K48" s="641"/>
      <c r="L48" s="641"/>
      <c r="M48" s="641"/>
      <c r="N48" s="641"/>
      <c r="O48" s="641"/>
      <c r="P48" s="641"/>
      <c r="Q48" s="641"/>
      <c r="R48" s="641"/>
      <c r="S48" s="641"/>
      <c r="T48" s="641"/>
      <c r="U48" s="642"/>
      <c r="V48" s="4"/>
      <c r="W48" s="4"/>
      <c r="X48" s="4"/>
      <c r="Y48" s="42" t="s">
        <v>483</v>
      </c>
      <c r="Z48" s="693">
        <f>'1 skirsnis'!D10</f>
        <v>0</v>
      </c>
      <c r="AA48" s="694"/>
      <c r="AB48" s="694"/>
      <c r="AC48" s="694"/>
      <c r="AD48" s="695"/>
    </row>
    <row r="49" spans="1:89" ht="3" customHeight="1" x14ac:dyDescent="0.2"/>
    <row r="50" spans="1:89" ht="11.25" customHeight="1" x14ac:dyDescent="0.2">
      <c r="A50" s="623" t="s">
        <v>484</v>
      </c>
      <c r="B50" s="623"/>
      <c r="C50" s="623"/>
      <c r="D50" s="623"/>
      <c r="E50" s="623"/>
      <c r="F50" s="623"/>
      <c r="G50" s="623"/>
      <c r="H50" s="646"/>
      <c r="I50" s="647"/>
      <c r="J50" s="647"/>
      <c r="K50" s="647"/>
      <c r="L50" s="647"/>
      <c r="M50" s="648"/>
      <c r="N50" s="35" t="s">
        <v>485</v>
      </c>
      <c r="O50" s="649"/>
      <c r="P50" s="649"/>
      <c r="Q50" s="649"/>
      <c r="R50" s="649"/>
      <c r="W50" s="35" t="s">
        <v>486</v>
      </c>
      <c r="X50" s="650"/>
      <c r="Y50" s="651"/>
      <c r="Z50" s="651"/>
      <c r="AA50" s="651"/>
      <c r="AB50" s="651"/>
      <c r="AC50" s="651"/>
      <c r="AD50" s="652"/>
      <c r="AF50" s="2" t="s">
        <v>487</v>
      </c>
      <c r="AG50" s="2" t="s">
        <v>488</v>
      </c>
      <c r="AH50" s="2" t="s">
        <v>489</v>
      </c>
      <c r="AI50" s="2" t="s">
        <v>490</v>
      </c>
    </row>
    <row r="51" spans="1:89" ht="3" customHeight="1" x14ac:dyDescent="0.2"/>
    <row r="52" spans="1:89" ht="18.75" customHeight="1" x14ac:dyDescent="0.2">
      <c r="A52" s="631" t="s">
        <v>491</v>
      </c>
      <c r="B52" s="632"/>
      <c r="C52" s="632"/>
      <c r="D52" s="632"/>
      <c r="E52" s="632"/>
      <c r="F52" s="632"/>
      <c r="G52" s="632"/>
      <c r="H52" s="632"/>
      <c r="I52" s="632"/>
      <c r="J52" s="632"/>
      <c r="K52" s="632"/>
      <c r="L52" s="631" t="s">
        <v>240</v>
      </c>
      <c r="M52" s="632"/>
      <c r="N52" s="632"/>
      <c r="O52" s="672"/>
      <c r="P52" s="670" t="s">
        <v>674</v>
      </c>
      <c r="Q52" s="670"/>
      <c r="R52" s="670"/>
      <c r="S52" s="670"/>
      <c r="T52" s="670"/>
      <c r="U52" s="670"/>
      <c r="V52" s="670"/>
      <c r="W52" s="670"/>
      <c r="X52" s="670"/>
      <c r="Y52" s="670"/>
      <c r="Z52" s="670"/>
      <c r="AA52" s="670"/>
      <c r="AB52" s="670"/>
      <c r="AC52" s="670"/>
      <c r="AD52" s="671"/>
    </row>
    <row r="53" spans="1:89" x14ac:dyDescent="0.2">
      <c r="A53" s="674">
        <f>'A priedas'!B10</f>
        <v>0</v>
      </c>
      <c r="B53" s="675"/>
      <c r="C53" s="675"/>
      <c r="D53" s="675"/>
      <c r="E53" s="675"/>
      <c r="F53" s="675"/>
      <c r="G53" s="675"/>
      <c r="H53" s="675"/>
      <c r="I53" s="675"/>
      <c r="J53" s="675"/>
      <c r="K53" s="675"/>
      <c r="L53" s="674">
        <f>'A priedas'!D14</f>
        <v>0</v>
      </c>
      <c r="M53" s="675"/>
      <c r="N53" s="675"/>
      <c r="O53" s="676"/>
      <c r="P53" s="637"/>
      <c r="Q53" s="637"/>
      <c r="R53" s="637"/>
      <c r="S53" s="637"/>
      <c r="T53" s="637"/>
      <c r="U53" s="637"/>
      <c r="V53" s="637"/>
      <c r="W53" s="637"/>
      <c r="X53" s="637"/>
      <c r="Y53" s="637"/>
      <c r="Z53" s="637"/>
      <c r="AA53" s="637"/>
      <c r="AB53" s="637"/>
      <c r="AC53" s="637"/>
      <c r="AD53" s="638"/>
    </row>
    <row r="54" spans="1:89" ht="3.75" customHeight="1" x14ac:dyDescent="0.2"/>
    <row r="55" spans="1:89" ht="2.25" customHeight="1" x14ac:dyDescent="0.2">
      <c r="A55" s="41"/>
      <c r="B55" s="41"/>
      <c r="C55" s="41"/>
      <c r="D55" s="41"/>
      <c r="E55" s="41"/>
      <c r="F55" s="41"/>
      <c r="G55" s="41"/>
      <c r="H55" s="8"/>
      <c r="I55" s="8"/>
      <c r="J55" s="8"/>
      <c r="K55" s="8"/>
      <c r="L55" s="8"/>
      <c r="M55" s="8"/>
      <c r="N55" s="8"/>
      <c r="O55" s="8"/>
      <c r="P55" s="8"/>
      <c r="Q55" s="8"/>
      <c r="R55" s="8"/>
      <c r="S55" s="8"/>
      <c r="T55" s="8"/>
      <c r="U55" s="8"/>
      <c r="V55" s="8"/>
      <c r="W55" s="8"/>
      <c r="X55" s="8"/>
      <c r="Y55" s="8"/>
      <c r="Z55" s="8"/>
      <c r="AA55" s="8"/>
      <c r="AB55" s="8"/>
      <c r="AC55" s="8"/>
      <c r="AD55" s="8"/>
    </row>
    <row r="56" spans="1:89" ht="12.75" customHeight="1" x14ac:dyDescent="0.2">
      <c r="A56" s="308"/>
      <c r="B56" s="308"/>
      <c r="C56" s="311"/>
      <c r="D56" s="309"/>
      <c r="E56" s="309"/>
      <c r="F56" s="309"/>
      <c r="G56" s="309"/>
      <c r="H56" s="309"/>
      <c r="I56" s="309"/>
      <c r="J56" s="312" t="s">
        <v>393</v>
      </c>
      <c r="K56" s="708" t="s">
        <v>492</v>
      </c>
      <c r="L56" s="708"/>
      <c r="M56" s="310"/>
      <c r="N56" s="709" t="s">
        <v>493</v>
      </c>
      <c r="O56" s="710"/>
      <c r="P56" s="310"/>
      <c r="Q56" s="309"/>
      <c r="R56" s="196"/>
      <c r="S56" s="309"/>
      <c r="T56" s="196"/>
      <c r="U56" s="196"/>
      <c r="V56" s="309"/>
      <c r="W56" s="312" t="s">
        <v>391</v>
      </c>
      <c r="X56" s="708" t="s">
        <v>492</v>
      </c>
      <c r="Y56" s="708"/>
      <c r="Z56" s="310"/>
      <c r="AA56" s="708" t="s">
        <v>493</v>
      </c>
      <c r="AB56" s="708"/>
      <c r="AC56" s="310"/>
      <c r="AD56" s="309"/>
    </row>
    <row r="57" spans="1:89" ht="2.25" customHeight="1" x14ac:dyDescent="0.2">
      <c r="A57" s="308"/>
      <c r="B57" s="308"/>
      <c r="C57" s="313"/>
      <c r="D57" s="309"/>
      <c r="E57" s="309"/>
      <c r="F57" s="309"/>
      <c r="G57" s="309"/>
      <c r="H57" s="309"/>
      <c r="I57" s="309"/>
      <c r="J57" s="313"/>
      <c r="K57" s="313"/>
      <c r="L57" s="313"/>
      <c r="M57" s="313"/>
      <c r="N57" s="314"/>
      <c r="O57" s="309"/>
      <c r="P57" s="313"/>
      <c r="Q57" s="196"/>
      <c r="R57" s="196"/>
      <c r="S57" s="196"/>
      <c r="T57" s="196"/>
      <c r="U57" s="196"/>
      <c r="V57" s="309"/>
      <c r="W57" s="309"/>
      <c r="X57" s="309"/>
      <c r="Y57" s="309"/>
      <c r="Z57" s="309"/>
      <c r="AA57" s="309"/>
      <c r="AB57" s="309"/>
      <c r="AC57" s="309"/>
      <c r="AD57" s="309"/>
    </row>
    <row r="58" spans="1:89" x14ac:dyDescent="0.2">
      <c r="A58" s="308"/>
      <c r="B58" s="308"/>
      <c r="C58" s="308"/>
      <c r="D58" s="309"/>
      <c r="E58" s="309"/>
      <c r="F58" s="309"/>
      <c r="G58" s="309"/>
      <c r="H58" s="309"/>
      <c r="I58" s="309"/>
      <c r="J58" s="312" t="s">
        <v>392</v>
      </c>
      <c r="K58" s="708" t="s">
        <v>492</v>
      </c>
      <c r="L58" s="708"/>
      <c r="M58" s="310"/>
      <c r="N58" s="709" t="s">
        <v>493</v>
      </c>
      <c r="O58" s="710"/>
      <c r="P58" s="310"/>
      <c r="Q58" s="309"/>
      <c r="R58" s="309"/>
      <c r="S58" s="309"/>
      <c r="T58" s="309"/>
      <c r="U58" s="309"/>
      <c r="V58" s="309"/>
      <c r="W58" s="309"/>
      <c r="X58" s="309"/>
      <c r="Y58" s="196" t="s">
        <v>494</v>
      </c>
      <c r="Z58" s="310"/>
      <c r="AA58" s="309"/>
      <c r="AB58" s="309"/>
      <c r="AC58" s="309"/>
      <c r="AD58" s="309"/>
    </row>
    <row r="59" spans="1:89" ht="3.75" customHeight="1" x14ac:dyDescent="0.2"/>
    <row r="60" spans="1:89" s="29" customFormat="1" ht="11.25" customHeight="1" x14ac:dyDescent="0.2">
      <c r="A60" s="611" t="s">
        <v>669</v>
      </c>
      <c r="B60" s="611"/>
      <c r="C60" s="611"/>
      <c r="D60" s="611"/>
      <c r="E60" s="611"/>
      <c r="F60" s="611"/>
      <c r="G60" s="611"/>
      <c r="H60" s="611"/>
      <c r="I60" s="611"/>
      <c r="J60" s="656" t="s">
        <v>743</v>
      </c>
      <c r="K60" s="657"/>
      <c r="L60" s="657"/>
      <c r="M60" s="657"/>
      <c r="N60" s="657"/>
      <c r="O60" s="657"/>
      <c r="P60" s="657"/>
      <c r="Q60" s="657"/>
      <c r="R60" s="658"/>
      <c r="S60" s="611" t="s">
        <v>121</v>
      </c>
      <c r="T60" s="611"/>
      <c r="U60" s="611"/>
      <c r="V60" s="611"/>
      <c r="W60" s="611"/>
      <c r="X60" s="611"/>
      <c r="Y60" s="611"/>
      <c r="Z60" s="611"/>
      <c r="AA60" s="611" t="s">
        <v>122</v>
      </c>
      <c r="AB60" s="611"/>
      <c r="AC60" s="611"/>
      <c r="AD60" s="611"/>
      <c r="AE60" s="43"/>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row>
    <row r="61" spans="1:89" s="29" customFormat="1" ht="11.25" x14ac:dyDescent="0.2">
      <c r="A61" s="412"/>
      <c r="B61" s="412"/>
      <c r="C61" s="412"/>
      <c r="D61" s="412"/>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2"/>
      <c r="AC61" s="412"/>
      <c r="AD61" s="412"/>
      <c r="AE61" s="43"/>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row>
    <row r="62" spans="1:89" s="29" customFormat="1" ht="11.25" x14ac:dyDescent="0.2">
      <c r="A62" s="412"/>
      <c r="B62" s="412"/>
      <c r="C62" s="412"/>
      <c r="D62" s="412"/>
      <c r="E62" s="412"/>
      <c r="F62" s="412"/>
      <c r="G62" s="412"/>
      <c r="H62" s="412"/>
      <c r="I62" s="412"/>
      <c r="J62" s="412"/>
      <c r="K62" s="412"/>
      <c r="L62" s="412"/>
      <c r="M62" s="412"/>
      <c r="N62" s="412"/>
      <c r="O62" s="412"/>
      <c r="P62" s="412"/>
      <c r="Q62" s="412"/>
      <c r="R62" s="412"/>
      <c r="S62" s="412"/>
      <c r="T62" s="412"/>
      <c r="U62" s="412"/>
      <c r="V62" s="412"/>
      <c r="W62" s="412"/>
      <c r="X62" s="412"/>
      <c r="Y62" s="412"/>
      <c r="Z62" s="412"/>
      <c r="AA62" s="412"/>
      <c r="AB62" s="412"/>
      <c r="AC62" s="412"/>
      <c r="AD62" s="412"/>
      <c r="AE62" s="43"/>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row>
    <row r="63" spans="1:89" s="29" customFormat="1" ht="11.25" x14ac:dyDescent="0.2">
      <c r="A63" s="412"/>
      <c r="B63" s="412"/>
      <c r="C63" s="412"/>
      <c r="D63" s="412"/>
      <c r="E63" s="412"/>
      <c r="F63" s="412"/>
      <c r="G63" s="412"/>
      <c r="H63" s="412"/>
      <c r="I63" s="412"/>
      <c r="J63" s="412"/>
      <c r="K63" s="412"/>
      <c r="L63" s="412"/>
      <c r="M63" s="412"/>
      <c r="N63" s="412"/>
      <c r="O63" s="412"/>
      <c r="P63" s="412"/>
      <c r="Q63" s="412"/>
      <c r="R63" s="412"/>
      <c r="S63" s="412"/>
      <c r="T63" s="412"/>
      <c r="U63" s="412"/>
      <c r="V63" s="412"/>
      <c r="W63" s="412"/>
      <c r="X63" s="412"/>
      <c r="Y63" s="412"/>
      <c r="Z63" s="412"/>
      <c r="AA63" s="412"/>
      <c r="AB63" s="412"/>
      <c r="AC63" s="412"/>
      <c r="AD63" s="412"/>
      <c r="AE63" s="43"/>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row>
    <row r="64" spans="1:89" s="29" customFormat="1" ht="11.25" customHeight="1" x14ac:dyDescent="0.2">
      <c r="A64" s="611" t="s">
        <v>123</v>
      </c>
      <c r="B64" s="611"/>
      <c r="C64" s="611"/>
      <c r="D64" s="611"/>
      <c r="E64" s="611"/>
      <c r="F64" s="611"/>
      <c r="G64" s="611"/>
      <c r="H64" s="611"/>
      <c r="I64" s="611"/>
      <c r="J64" s="656" t="s">
        <v>743</v>
      </c>
      <c r="K64" s="657"/>
      <c r="L64" s="657"/>
      <c r="M64" s="657"/>
      <c r="N64" s="657"/>
      <c r="O64" s="657"/>
      <c r="P64" s="657"/>
      <c r="Q64" s="657"/>
      <c r="R64" s="658"/>
      <c r="S64" s="611" t="s">
        <v>121</v>
      </c>
      <c r="T64" s="611"/>
      <c r="U64" s="611"/>
      <c r="V64" s="611"/>
      <c r="W64" s="611"/>
      <c r="X64" s="611"/>
      <c r="Y64" s="611"/>
      <c r="Z64" s="611"/>
      <c r="AA64" s="611" t="s">
        <v>122</v>
      </c>
      <c r="AB64" s="611"/>
      <c r="AC64" s="611"/>
      <c r="AD64" s="611"/>
      <c r="AE64" s="43"/>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row>
    <row r="65" spans="1:89" s="29" customFormat="1" ht="11.25" x14ac:dyDescent="0.2">
      <c r="A65" s="412"/>
      <c r="B65" s="412"/>
      <c r="C65" s="412"/>
      <c r="D65" s="412"/>
      <c r="E65" s="412"/>
      <c r="F65" s="412"/>
      <c r="G65" s="412"/>
      <c r="H65" s="412"/>
      <c r="I65" s="412"/>
      <c r="J65" s="412"/>
      <c r="K65" s="412"/>
      <c r="L65" s="412"/>
      <c r="M65" s="412"/>
      <c r="N65" s="412"/>
      <c r="O65" s="412"/>
      <c r="P65" s="412"/>
      <c r="Q65" s="412"/>
      <c r="R65" s="412"/>
      <c r="S65" s="412"/>
      <c r="T65" s="412"/>
      <c r="U65" s="412"/>
      <c r="V65" s="412"/>
      <c r="W65" s="412"/>
      <c r="X65" s="412"/>
      <c r="Y65" s="412"/>
      <c r="Z65" s="412"/>
      <c r="AA65" s="412"/>
      <c r="AB65" s="412"/>
      <c r="AC65" s="412"/>
      <c r="AD65" s="412"/>
      <c r="AE65" s="43"/>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row>
    <row r="66" spans="1:89" s="29" customFormat="1" ht="11.25" x14ac:dyDescent="0.2">
      <c r="A66" s="412"/>
      <c r="B66" s="412"/>
      <c r="C66" s="412"/>
      <c r="D66" s="412"/>
      <c r="E66" s="412"/>
      <c r="F66" s="412"/>
      <c r="G66" s="412"/>
      <c r="H66" s="412"/>
      <c r="I66" s="412"/>
      <c r="J66" s="412"/>
      <c r="K66" s="412"/>
      <c r="L66" s="412"/>
      <c r="M66" s="412"/>
      <c r="N66" s="412"/>
      <c r="O66" s="412"/>
      <c r="P66" s="412"/>
      <c r="Q66" s="412"/>
      <c r="R66" s="412"/>
      <c r="S66" s="412"/>
      <c r="T66" s="412"/>
      <c r="U66" s="412"/>
      <c r="V66" s="412"/>
      <c r="W66" s="412"/>
      <c r="X66" s="412"/>
      <c r="Y66" s="412"/>
      <c r="Z66" s="412"/>
      <c r="AA66" s="412"/>
      <c r="AB66" s="412"/>
      <c r="AC66" s="412"/>
      <c r="AD66" s="412"/>
      <c r="AE66" s="43"/>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row>
    <row r="67" spans="1:89" s="29" customFormat="1" ht="11.25" x14ac:dyDescent="0.2">
      <c r="A67" s="412"/>
      <c r="B67" s="412"/>
      <c r="C67" s="412"/>
      <c r="D67" s="412"/>
      <c r="E67" s="412"/>
      <c r="F67" s="412"/>
      <c r="G67" s="412"/>
      <c r="H67" s="412"/>
      <c r="I67" s="412"/>
      <c r="J67" s="412"/>
      <c r="K67" s="412"/>
      <c r="L67" s="412"/>
      <c r="M67" s="412"/>
      <c r="N67" s="412"/>
      <c r="O67" s="412"/>
      <c r="P67" s="412"/>
      <c r="Q67" s="412"/>
      <c r="R67" s="412"/>
      <c r="S67" s="412"/>
      <c r="T67" s="412"/>
      <c r="U67" s="412"/>
      <c r="V67" s="412"/>
      <c r="W67" s="412"/>
      <c r="X67" s="412"/>
      <c r="Y67" s="412"/>
      <c r="Z67" s="412"/>
      <c r="AA67" s="412"/>
      <c r="AB67" s="412"/>
      <c r="AC67" s="412"/>
      <c r="AD67" s="412"/>
      <c r="AE67" s="43"/>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row>
    <row r="68" spans="1:89" s="29" customFormat="1" ht="11.25" x14ac:dyDescent="0.2">
      <c r="A68" s="412"/>
      <c r="B68" s="412"/>
      <c r="C68" s="412"/>
      <c r="D68" s="412"/>
      <c r="E68" s="412"/>
      <c r="F68" s="412"/>
      <c r="G68" s="412"/>
      <c r="H68" s="412"/>
      <c r="I68" s="412"/>
      <c r="J68" s="412"/>
      <c r="K68" s="412"/>
      <c r="L68" s="412"/>
      <c r="M68" s="412"/>
      <c r="N68" s="412"/>
      <c r="O68" s="412"/>
      <c r="P68" s="412"/>
      <c r="Q68" s="412"/>
      <c r="R68" s="412"/>
      <c r="S68" s="412"/>
      <c r="T68" s="412"/>
      <c r="U68" s="412"/>
      <c r="V68" s="412"/>
      <c r="W68" s="412"/>
      <c r="X68" s="412"/>
      <c r="Y68" s="412"/>
      <c r="Z68" s="412"/>
      <c r="AA68" s="412"/>
      <c r="AB68" s="412"/>
      <c r="AC68" s="412"/>
      <c r="AD68" s="412"/>
      <c r="AE68" s="43"/>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row>
    <row r="69" spans="1:89" ht="3.75" customHeight="1" x14ac:dyDescent="0.2"/>
    <row r="70" spans="1:89" ht="11.25" customHeight="1" x14ac:dyDescent="0.2">
      <c r="A70" s="659" t="s">
        <v>495</v>
      </c>
      <c r="B70" s="659"/>
      <c r="C70" s="659"/>
      <c r="D70" s="659"/>
      <c r="E70" s="659"/>
      <c r="F70" s="659"/>
      <c r="G70" s="659"/>
      <c r="H70" s="660" t="str">
        <f>CONCATENATE('A priedas'!A20,"; ",'A priedas'!E20,"; ",'A priedas'!H20)</f>
        <v xml:space="preserve">; ; </v>
      </c>
      <c r="I70" s="660"/>
      <c r="J70" s="660"/>
      <c r="K70" s="660"/>
      <c r="L70" s="660"/>
      <c r="M70" s="660"/>
      <c r="N70" s="660"/>
      <c r="O70" s="660"/>
      <c r="P70" s="660"/>
      <c r="Q70" s="660"/>
      <c r="R70" s="660"/>
      <c r="S70" s="660"/>
      <c r="T70" s="660"/>
      <c r="U70" s="660"/>
      <c r="V70" s="660"/>
      <c r="W70" s="660"/>
      <c r="X70" s="660"/>
      <c r="Y70" s="660"/>
      <c r="Z70" s="660"/>
      <c r="AA70" s="660"/>
      <c r="AB70" s="660"/>
      <c r="AC70" s="660"/>
      <c r="AD70" s="660"/>
    </row>
    <row r="71" spans="1:89" ht="11.25" customHeight="1" x14ac:dyDescent="0.2">
      <c r="A71" s="659"/>
      <c r="B71" s="659"/>
      <c r="C71" s="659"/>
      <c r="D71" s="659"/>
      <c r="E71" s="659"/>
      <c r="F71" s="659"/>
      <c r="G71" s="659"/>
      <c r="H71" s="660" t="str">
        <f>CONCATENATE('A priedas'!A21,"; ",'A priedas'!E21,"; ",'A priedas'!H21)</f>
        <v xml:space="preserve">; ; </v>
      </c>
      <c r="I71" s="660"/>
      <c r="J71" s="660"/>
      <c r="K71" s="660"/>
      <c r="L71" s="660"/>
      <c r="M71" s="660"/>
      <c r="N71" s="660"/>
      <c r="O71" s="660"/>
      <c r="P71" s="660"/>
      <c r="Q71" s="660"/>
      <c r="R71" s="660"/>
      <c r="S71" s="660"/>
      <c r="T71" s="660"/>
      <c r="U71" s="660"/>
      <c r="V71" s="660"/>
      <c r="W71" s="660"/>
      <c r="X71" s="660"/>
      <c r="Y71" s="660"/>
      <c r="Z71" s="660"/>
      <c r="AA71" s="660"/>
      <c r="AB71" s="660"/>
      <c r="AC71" s="660"/>
      <c r="AD71" s="660"/>
    </row>
    <row r="72" spans="1:89" ht="3.75" customHeight="1" x14ac:dyDescent="0.2"/>
    <row r="73" spans="1:89" ht="7.5" customHeight="1" x14ac:dyDescent="0.2">
      <c r="E73" s="664" t="s">
        <v>679</v>
      </c>
      <c r="F73" s="661"/>
      <c r="G73" s="661"/>
      <c r="H73" s="322"/>
      <c r="I73" s="661" t="s">
        <v>680</v>
      </c>
      <c r="J73" s="661"/>
      <c r="K73" s="661"/>
      <c r="L73" s="661"/>
      <c r="M73" s="320"/>
      <c r="N73" s="661" t="s">
        <v>497</v>
      </c>
      <c r="O73" s="661"/>
      <c r="P73" s="661"/>
      <c r="Q73" s="322"/>
      <c r="R73" s="661" t="s">
        <v>681</v>
      </c>
      <c r="S73" s="661"/>
      <c r="T73" s="661"/>
      <c r="U73" s="661"/>
      <c r="V73" s="322"/>
      <c r="W73" s="661" t="s">
        <v>498</v>
      </c>
      <c r="X73" s="661"/>
      <c r="Y73" s="661"/>
      <c r="Z73" s="661"/>
      <c r="AA73" s="322"/>
      <c r="AB73" s="322"/>
      <c r="AC73" s="322"/>
      <c r="AD73" s="323"/>
    </row>
    <row r="74" spans="1:89" ht="12.75" customHeight="1" x14ac:dyDescent="0.2">
      <c r="A74" s="623" t="s">
        <v>496</v>
      </c>
      <c r="B74" s="623"/>
      <c r="C74" s="623"/>
      <c r="D74" s="623"/>
      <c r="E74" s="665"/>
      <c r="F74" s="662"/>
      <c r="G74" s="662"/>
      <c r="H74" s="310"/>
      <c r="I74" s="662"/>
      <c r="J74" s="662"/>
      <c r="K74" s="662"/>
      <c r="L74" s="662"/>
      <c r="M74" s="310"/>
      <c r="N74" s="662"/>
      <c r="O74" s="662"/>
      <c r="P74" s="662"/>
      <c r="Q74" s="310"/>
      <c r="R74" s="662"/>
      <c r="S74" s="662"/>
      <c r="T74" s="662"/>
      <c r="U74" s="662"/>
      <c r="V74" s="324"/>
      <c r="W74" s="662"/>
      <c r="X74" s="662"/>
      <c r="Y74" s="662"/>
      <c r="Z74" s="662"/>
      <c r="AA74" s="310"/>
      <c r="AB74" s="309"/>
      <c r="AC74" s="309"/>
      <c r="AD74" s="325"/>
    </row>
    <row r="75" spans="1:89" ht="6.75" customHeight="1" x14ac:dyDescent="0.2">
      <c r="E75" s="666"/>
      <c r="F75" s="663"/>
      <c r="G75" s="663"/>
      <c r="H75" s="326"/>
      <c r="I75" s="663"/>
      <c r="J75" s="663"/>
      <c r="K75" s="663"/>
      <c r="L75" s="663"/>
      <c r="M75" s="321"/>
      <c r="N75" s="663"/>
      <c r="O75" s="663"/>
      <c r="P75" s="663"/>
      <c r="Q75" s="326"/>
      <c r="R75" s="663"/>
      <c r="S75" s="663"/>
      <c r="T75" s="663"/>
      <c r="U75" s="663"/>
      <c r="V75" s="326"/>
      <c r="W75" s="663"/>
      <c r="X75" s="663"/>
      <c r="Y75" s="663"/>
      <c r="Z75" s="663"/>
      <c r="AA75" s="326"/>
      <c r="AB75" s="326"/>
      <c r="AC75" s="326"/>
      <c r="AD75" s="327"/>
    </row>
    <row r="76" spans="1:89" ht="3.75" customHeight="1" x14ac:dyDescent="0.2"/>
    <row r="77" spans="1:89" ht="17.25" customHeight="1" x14ac:dyDescent="0.2">
      <c r="E77" s="729" t="s">
        <v>615</v>
      </c>
      <c r="F77" s="730"/>
      <c r="G77" s="730"/>
      <c r="H77" s="730"/>
      <c r="I77" s="292"/>
      <c r="J77" s="653" t="s">
        <v>616</v>
      </c>
      <c r="K77" s="653"/>
      <c r="L77" s="653"/>
      <c r="M77" s="36"/>
      <c r="N77" s="653" t="s">
        <v>619</v>
      </c>
      <c r="O77" s="653"/>
      <c r="P77" s="653"/>
      <c r="Q77" s="36"/>
      <c r="R77" s="653" t="s">
        <v>620</v>
      </c>
      <c r="S77" s="653"/>
      <c r="T77" s="653"/>
      <c r="U77" s="36"/>
      <c r="V77" s="653" t="s">
        <v>617</v>
      </c>
      <c r="W77" s="653"/>
      <c r="X77" s="36"/>
      <c r="Y77" s="36"/>
      <c r="Z77" s="653" t="s">
        <v>618</v>
      </c>
      <c r="AA77" s="653"/>
      <c r="AB77" s="653"/>
      <c r="AC77" s="36"/>
      <c r="AD77" s="37"/>
    </row>
    <row r="78" spans="1:89" ht="12.75" customHeight="1" x14ac:dyDescent="0.2">
      <c r="A78" s="623" t="s">
        <v>499</v>
      </c>
      <c r="B78" s="623"/>
      <c r="C78" s="623"/>
      <c r="D78" s="623"/>
      <c r="E78" s="731"/>
      <c r="F78" s="732"/>
      <c r="G78" s="732"/>
      <c r="H78" s="732"/>
      <c r="I78" s="48"/>
      <c r="J78" s="654"/>
      <c r="K78" s="654"/>
      <c r="L78" s="654"/>
      <c r="M78" s="48"/>
      <c r="N78" s="654"/>
      <c r="O78" s="654"/>
      <c r="P78" s="654"/>
      <c r="Q78" s="48"/>
      <c r="R78" s="654"/>
      <c r="S78" s="654"/>
      <c r="T78" s="654"/>
      <c r="U78" s="48"/>
      <c r="V78" s="654"/>
      <c r="W78" s="654"/>
      <c r="X78" s="48"/>
      <c r="Y78" s="293"/>
      <c r="Z78" s="654"/>
      <c r="AA78" s="654"/>
      <c r="AB78" s="654"/>
      <c r="AC78" s="48"/>
      <c r="AD78" s="38"/>
    </row>
    <row r="79" spans="1:89" ht="18.75" customHeight="1" x14ac:dyDescent="0.2">
      <c r="E79" s="733"/>
      <c r="F79" s="734"/>
      <c r="G79" s="734"/>
      <c r="H79" s="734"/>
      <c r="I79" s="294"/>
      <c r="J79" s="655"/>
      <c r="K79" s="655"/>
      <c r="L79" s="655"/>
      <c r="M79" s="39"/>
      <c r="N79" s="655"/>
      <c r="O79" s="655"/>
      <c r="P79" s="655"/>
      <c r="Q79" s="39"/>
      <c r="R79" s="655"/>
      <c r="S79" s="655"/>
      <c r="T79" s="655"/>
      <c r="U79" s="294"/>
      <c r="V79" s="655"/>
      <c r="W79" s="655"/>
      <c r="X79" s="39"/>
      <c r="Y79" s="294"/>
      <c r="Z79" s="655"/>
      <c r="AA79" s="655"/>
      <c r="AB79" s="655"/>
      <c r="AC79" s="39"/>
      <c r="AD79" s="40"/>
    </row>
    <row r="80" spans="1:89" ht="3.75" customHeight="1" x14ac:dyDescent="0.2"/>
    <row r="81" spans="1:89" x14ac:dyDescent="0.2">
      <c r="A81" s="639" t="s">
        <v>500</v>
      </c>
      <c r="B81" s="639"/>
      <c r="C81" s="639"/>
      <c r="D81" s="639"/>
      <c r="E81" s="639"/>
      <c r="F81" s="639"/>
      <c r="G81" s="639"/>
      <c r="H81" s="639"/>
      <c r="I81" s="624">
        <f>'A priedas'!D23</f>
        <v>0</v>
      </c>
      <c r="J81" s="625"/>
      <c r="K81" s="625"/>
      <c r="L81" s="625"/>
      <c r="M81" s="625"/>
      <c r="N81" s="625"/>
      <c r="O81" s="625"/>
      <c r="P81" s="625"/>
      <c r="Q81" s="625"/>
      <c r="R81" s="625"/>
      <c r="S81" s="625"/>
      <c r="T81" s="626"/>
    </row>
    <row r="82" spans="1:89" ht="3.75" customHeight="1" x14ac:dyDescent="0.2"/>
    <row r="83" spans="1:89" ht="11.25" customHeight="1" x14ac:dyDescent="0.2">
      <c r="A83" s="546" t="s">
        <v>501</v>
      </c>
      <c r="B83" s="546"/>
      <c r="C83" s="546"/>
      <c r="D83" s="546"/>
      <c r="E83" s="546"/>
      <c r="F83" s="546"/>
      <c r="G83" s="546"/>
      <c r="H83" s="546"/>
      <c r="I83" s="546"/>
      <c r="J83" s="546"/>
      <c r="K83" s="546"/>
      <c r="L83" s="546"/>
      <c r="M83" s="546"/>
      <c r="N83" s="546"/>
      <c r="O83" s="546"/>
      <c r="P83" s="546"/>
      <c r="Q83" s="546"/>
      <c r="R83" s="546"/>
      <c r="S83" s="546"/>
      <c r="T83" s="546"/>
      <c r="U83" s="546"/>
      <c r="V83" s="546"/>
      <c r="W83" s="546"/>
      <c r="X83" s="546"/>
      <c r="Y83" s="546"/>
      <c r="Z83" s="546"/>
      <c r="AA83" s="546"/>
      <c r="AB83" s="546"/>
      <c r="AC83" s="546"/>
      <c r="AD83" s="546"/>
    </row>
    <row r="84" spans="1:89" ht="3.75" customHeight="1" x14ac:dyDescent="0.2"/>
    <row r="85" spans="1:89" ht="11.25" customHeight="1" x14ac:dyDescent="0.2">
      <c r="A85" s="623" t="s">
        <v>482</v>
      </c>
      <c r="B85" s="623"/>
      <c r="C85" s="623"/>
      <c r="D85" s="623"/>
      <c r="E85" s="640">
        <f>'A priedas'!D25</f>
        <v>0</v>
      </c>
      <c r="F85" s="641"/>
      <c r="G85" s="641"/>
      <c r="H85" s="641"/>
      <c r="I85" s="641"/>
      <c r="J85" s="641"/>
      <c r="K85" s="641"/>
      <c r="L85" s="641"/>
      <c r="M85" s="641"/>
      <c r="N85" s="641"/>
      <c r="O85" s="641"/>
      <c r="P85" s="641"/>
      <c r="Q85" s="641"/>
      <c r="R85" s="641"/>
      <c r="S85" s="641"/>
      <c r="T85" s="641"/>
      <c r="U85" s="642"/>
      <c r="V85" s="4"/>
      <c r="W85" s="4"/>
      <c r="X85" s="4"/>
      <c r="Y85" s="42" t="s">
        <v>483</v>
      </c>
      <c r="Z85" s="643"/>
      <c r="AA85" s="644"/>
      <c r="AB85" s="644"/>
      <c r="AC85" s="644"/>
      <c r="AD85" s="645"/>
    </row>
    <row r="86" spans="1:89" ht="3.75" customHeight="1" x14ac:dyDescent="0.2"/>
    <row r="87" spans="1:89" x14ac:dyDescent="0.2">
      <c r="A87" s="623" t="s">
        <v>484</v>
      </c>
      <c r="B87" s="623"/>
      <c r="C87" s="623"/>
      <c r="D87" s="623"/>
      <c r="E87" s="623"/>
      <c r="F87" s="623"/>
      <c r="G87" s="623"/>
      <c r="H87" s="646"/>
      <c r="I87" s="647"/>
      <c r="J87" s="647"/>
      <c r="K87" s="647"/>
      <c r="L87" s="647"/>
      <c r="M87" s="648"/>
      <c r="N87" s="35" t="s">
        <v>485</v>
      </c>
      <c r="O87" s="649"/>
      <c r="P87" s="649"/>
      <c r="Q87" s="649"/>
      <c r="R87" s="649"/>
      <c r="W87" s="35" t="s">
        <v>486</v>
      </c>
      <c r="X87" s="650"/>
      <c r="Y87" s="651"/>
      <c r="Z87" s="651"/>
      <c r="AA87" s="651"/>
      <c r="AB87" s="651"/>
      <c r="AC87" s="651"/>
      <c r="AD87" s="652"/>
      <c r="AF87" s="2" t="s">
        <v>487</v>
      </c>
      <c r="AG87" s="2" t="s">
        <v>488</v>
      </c>
      <c r="AH87" s="2" t="s">
        <v>489</v>
      </c>
      <c r="AI87" s="2" t="s">
        <v>490</v>
      </c>
    </row>
    <row r="88" spans="1:89" ht="3.75" customHeight="1" x14ac:dyDescent="0.2"/>
    <row r="89" spans="1:89" ht="18.600000000000001" customHeight="1" x14ac:dyDescent="0.2">
      <c r="A89" s="631" t="s">
        <v>491</v>
      </c>
      <c r="B89" s="632"/>
      <c r="C89" s="632"/>
      <c r="D89" s="632"/>
      <c r="E89" s="632"/>
      <c r="F89" s="632"/>
      <c r="G89" s="632"/>
      <c r="H89" s="632"/>
      <c r="I89" s="632"/>
      <c r="J89" s="632"/>
      <c r="K89" s="632"/>
      <c r="L89" s="633" t="s">
        <v>744</v>
      </c>
      <c r="M89" s="634"/>
      <c r="N89" s="634"/>
      <c r="O89" s="635"/>
      <c r="P89" s="634" t="s">
        <v>674</v>
      </c>
      <c r="Q89" s="634"/>
      <c r="R89" s="634"/>
      <c r="S89" s="634"/>
      <c r="T89" s="634"/>
      <c r="U89" s="634"/>
      <c r="V89" s="634"/>
      <c r="W89" s="634"/>
      <c r="X89" s="634"/>
      <c r="Y89" s="634"/>
      <c r="Z89" s="634"/>
      <c r="AA89" s="634"/>
      <c r="AB89" s="634"/>
      <c r="AC89" s="634"/>
      <c r="AD89" s="635"/>
    </row>
    <row r="90" spans="1:89" x14ac:dyDescent="0.2">
      <c r="A90" s="636"/>
      <c r="B90" s="637"/>
      <c r="C90" s="637"/>
      <c r="D90" s="637"/>
      <c r="E90" s="637"/>
      <c r="F90" s="637"/>
      <c r="G90" s="637"/>
      <c r="H90" s="637"/>
      <c r="I90" s="637"/>
      <c r="J90" s="637"/>
      <c r="K90" s="637"/>
      <c r="L90" s="636"/>
      <c r="M90" s="637"/>
      <c r="N90" s="637"/>
      <c r="O90" s="638"/>
      <c r="P90" s="637"/>
      <c r="Q90" s="637"/>
      <c r="R90" s="637"/>
      <c r="S90" s="637"/>
      <c r="T90" s="637"/>
      <c r="U90" s="637"/>
      <c r="V90" s="637"/>
      <c r="W90" s="637"/>
      <c r="X90" s="637"/>
      <c r="Y90" s="637"/>
      <c r="Z90" s="637"/>
      <c r="AA90" s="637"/>
      <c r="AB90" s="637"/>
      <c r="AC90" s="637"/>
      <c r="AD90" s="638"/>
    </row>
    <row r="91" spans="1:89" ht="3.75" customHeight="1" x14ac:dyDescent="0.2"/>
    <row r="92" spans="1:89" s="29" customFormat="1" ht="11.25" customHeight="1" x14ac:dyDescent="0.2">
      <c r="A92" s="611" t="s">
        <v>671</v>
      </c>
      <c r="B92" s="611"/>
      <c r="C92" s="611"/>
      <c r="D92" s="611"/>
      <c r="E92" s="611"/>
      <c r="F92" s="611"/>
      <c r="G92" s="611"/>
      <c r="H92" s="611"/>
      <c r="I92" s="611"/>
      <c r="J92" s="628" t="s">
        <v>672</v>
      </c>
      <c r="K92" s="629"/>
      <c r="L92" s="629"/>
      <c r="M92" s="629"/>
      <c r="N92" s="629"/>
      <c r="O92" s="629"/>
      <c r="P92" s="629"/>
      <c r="Q92" s="629"/>
      <c r="R92" s="630"/>
      <c r="S92" s="611" t="s">
        <v>121</v>
      </c>
      <c r="T92" s="611"/>
      <c r="U92" s="611"/>
      <c r="V92" s="611"/>
      <c r="W92" s="611"/>
      <c r="X92" s="611"/>
      <c r="Y92" s="611"/>
      <c r="Z92" s="611"/>
      <c r="AA92" s="611" t="s">
        <v>122</v>
      </c>
      <c r="AB92" s="611"/>
      <c r="AC92" s="611"/>
      <c r="AD92" s="611"/>
      <c r="AE92" s="43"/>
      <c r="BM92" s="89"/>
      <c r="BN92" s="89"/>
      <c r="BO92" s="89"/>
      <c r="BP92" s="89"/>
      <c r="BQ92" s="89"/>
      <c r="BR92" s="89"/>
      <c r="BS92" s="89"/>
      <c r="BT92" s="89"/>
      <c r="BU92" s="89"/>
      <c r="BV92" s="89"/>
      <c r="BW92" s="89"/>
      <c r="BX92" s="89"/>
      <c r="BY92" s="89"/>
      <c r="BZ92" s="89"/>
      <c r="CA92" s="89"/>
      <c r="CB92" s="89"/>
      <c r="CC92" s="89"/>
      <c r="CD92" s="89"/>
      <c r="CE92" s="89"/>
      <c r="CF92" s="89"/>
      <c r="CG92" s="89"/>
      <c r="CH92" s="89"/>
      <c r="CI92" s="89"/>
      <c r="CJ92" s="89"/>
      <c r="CK92" s="89"/>
    </row>
    <row r="93" spans="1:89" s="29" customFormat="1" ht="11.25" x14ac:dyDescent="0.2">
      <c r="A93" s="412"/>
      <c r="B93" s="412"/>
      <c r="C93" s="412"/>
      <c r="D93" s="412"/>
      <c r="E93" s="412"/>
      <c r="F93" s="412"/>
      <c r="G93" s="412"/>
      <c r="H93" s="412"/>
      <c r="I93" s="412"/>
      <c r="J93" s="412"/>
      <c r="K93" s="412"/>
      <c r="L93" s="412"/>
      <c r="M93" s="412"/>
      <c r="N93" s="412"/>
      <c r="O93" s="412"/>
      <c r="P93" s="412"/>
      <c r="Q93" s="412"/>
      <c r="R93" s="412"/>
      <c r="S93" s="412"/>
      <c r="T93" s="412"/>
      <c r="U93" s="412"/>
      <c r="V93" s="412"/>
      <c r="W93" s="412"/>
      <c r="X93" s="412"/>
      <c r="Y93" s="412"/>
      <c r="Z93" s="412"/>
      <c r="AA93" s="412"/>
      <c r="AB93" s="412"/>
      <c r="AC93" s="412"/>
      <c r="AD93" s="412"/>
      <c r="AE93" s="43"/>
      <c r="BM93" s="89"/>
      <c r="BN93" s="89"/>
      <c r="BO93" s="89"/>
      <c r="BP93" s="89"/>
      <c r="BQ93" s="89"/>
      <c r="BR93" s="89"/>
      <c r="BS93" s="89"/>
      <c r="BT93" s="89"/>
      <c r="BU93" s="89"/>
      <c r="BV93" s="89"/>
      <c r="BW93" s="89"/>
      <c r="BX93" s="89"/>
      <c r="BY93" s="89"/>
      <c r="BZ93" s="89"/>
      <c r="CA93" s="89"/>
      <c r="CB93" s="89"/>
      <c r="CC93" s="89"/>
      <c r="CD93" s="89"/>
      <c r="CE93" s="89"/>
      <c r="CF93" s="89"/>
      <c r="CG93" s="89"/>
      <c r="CH93" s="89"/>
      <c r="CI93" s="89"/>
      <c r="CJ93" s="89"/>
      <c r="CK93" s="89"/>
    </row>
    <row r="94" spans="1:89" s="29" customFormat="1" ht="11.25" customHeight="1" x14ac:dyDescent="0.2">
      <c r="A94" s="412"/>
      <c r="B94" s="412"/>
      <c r="C94" s="412"/>
      <c r="D94" s="412"/>
      <c r="E94" s="412"/>
      <c r="F94" s="412"/>
      <c r="G94" s="412"/>
      <c r="H94" s="412"/>
      <c r="I94" s="412"/>
      <c r="J94" s="412"/>
      <c r="K94" s="412"/>
      <c r="L94" s="412"/>
      <c r="M94" s="412"/>
      <c r="N94" s="412"/>
      <c r="O94" s="412"/>
      <c r="P94" s="412"/>
      <c r="Q94" s="412"/>
      <c r="R94" s="412"/>
      <c r="S94" s="412"/>
      <c r="T94" s="412"/>
      <c r="U94" s="412"/>
      <c r="V94" s="412"/>
      <c r="W94" s="412"/>
      <c r="X94" s="412"/>
      <c r="Y94" s="412"/>
      <c r="Z94" s="412"/>
      <c r="AA94" s="412"/>
      <c r="AB94" s="412"/>
      <c r="AC94" s="412"/>
      <c r="AD94" s="412"/>
      <c r="AE94" s="43"/>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row>
    <row r="95" spans="1:89" s="29" customFormat="1" ht="11.25" x14ac:dyDescent="0.2">
      <c r="A95" s="412"/>
      <c r="B95" s="412"/>
      <c r="C95" s="412"/>
      <c r="D95" s="412"/>
      <c r="E95" s="412"/>
      <c r="F95" s="412"/>
      <c r="G95" s="412"/>
      <c r="H95" s="412"/>
      <c r="I95" s="412"/>
      <c r="J95" s="412"/>
      <c r="K95" s="412"/>
      <c r="L95" s="412"/>
      <c r="M95" s="412"/>
      <c r="N95" s="412"/>
      <c r="O95" s="412"/>
      <c r="P95" s="412"/>
      <c r="Q95" s="412"/>
      <c r="R95" s="412"/>
      <c r="S95" s="412"/>
      <c r="T95" s="412"/>
      <c r="U95" s="412"/>
      <c r="V95" s="412"/>
      <c r="W95" s="412"/>
      <c r="X95" s="412"/>
      <c r="Y95" s="412"/>
      <c r="Z95" s="412"/>
      <c r="AA95" s="412"/>
      <c r="AB95" s="412"/>
      <c r="AC95" s="412"/>
      <c r="AD95" s="412"/>
      <c r="AE95" s="43"/>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89"/>
      <c r="CK95" s="89"/>
    </row>
    <row r="96" spans="1:89" ht="3.75" customHeight="1" x14ac:dyDescent="0.2"/>
    <row r="97" spans="1:30" ht="11.25" customHeight="1" x14ac:dyDescent="0.2">
      <c r="A97" s="623" t="s">
        <v>502</v>
      </c>
      <c r="B97" s="623"/>
      <c r="C97" s="623"/>
      <c r="D97" s="623"/>
      <c r="E97" s="623"/>
      <c r="F97" s="623"/>
      <c r="G97" s="623"/>
      <c r="H97" s="624">
        <f>'A priedas'!E32</f>
        <v>0</v>
      </c>
      <c r="I97" s="625"/>
      <c r="J97" s="625"/>
      <c r="K97" s="625"/>
      <c r="L97" s="625"/>
      <c r="M97" s="625"/>
      <c r="N97" s="625"/>
      <c r="O97" s="625"/>
      <c r="P97" s="625"/>
      <c r="Q97" s="625"/>
      <c r="R97" s="625"/>
      <c r="S97" s="625"/>
      <c r="T97" s="625"/>
      <c r="U97" s="625"/>
      <c r="V97" s="625"/>
      <c r="W97" s="625"/>
      <c r="X97" s="625"/>
      <c r="Y97" s="625"/>
      <c r="Z97" s="625"/>
      <c r="AA97" s="625"/>
      <c r="AB97" s="625"/>
      <c r="AC97" s="625"/>
      <c r="AD97" s="626"/>
    </row>
    <row r="98" spans="1:30" ht="3.75" customHeight="1" x14ac:dyDescent="0.2"/>
    <row r="99" spans="1:30" ht="24" customHeight="1" x14ac:dyDescent="0.2">
      <c r="A99" s="627" t="s">
        <v>675</v>
      </c>
      <c r="B99" s="627"/>
      <c r="C99" s="627"/>
      <c r="D99" s="627"/>
      <c r="E99" s="627"/>
      <c r="F99" s="627"/>
      <c r="G99" s="627"/>
      <c r="H99" s="627"/>
      <c r="I99" s="627"/>
      <c r="J99" s="627"/>
      <c r="K99" s="627"/>
      <c r="L99" s="627"/>
      <c r="M99" s="627"/>
      <c r="N99" s="627"/>
      <c r="O99" s="627"/>
      <c r="P99" s="627"/>
      <c r="Q99" s="627"/>
      <c r="R99" s="627"/>
      <c r="S99" s="627"/>
      <c r="T99" s="627"/>
      <c r="U99" s="627"/>
      <c r="V99" s="627"/>
      <c r="W99" s="627"/>
      <c r="X99" s="627"/>
      <c r="Y99" s="627"/>
      <c r="Z99" s="627"/>
      <c r="AA99" s="627"/>
      <c r="AB99" s="627"/>
      <c r="AC99" s="627"/>
      <c r="AD99" s="627"/>
    </row>
    <row r="100" spans="1:30" ht="29.25" customHeight="1" x14ac:dyDescent="0.2">
      <c r="A100" s="586" t="s">
        <v>503</v>
      </c>
      <c r="B100" s="586"/>
      <c r="C100" s="586"/>
      <c r="D100" s="586"/>
      <c r="E100" s="586"/>
      <c r="F100" s="586"/>
      <c r="G100" s="586" t="s">
        <v>152</v>
      </c>
      <c r="H100" s="586"/>
      <c r="I100" s="586"/>
      <c r="J100" s="586"/>
      <c r="K100" s="586" t="s">
        <v>745</v>
      </c>
      <c r="L100" s="586"/>
      <c r="M100" s="586"/>
      <c r="N100" s="586" t="s">
        <v>526</v>
      </c>
      <c r="O100" s="586"/>
      <c r="P100" s="586"/>
      <c r="Q100" s="586" t="s">
        <v>527</v>
      </c>
      <c r="R100" s="586"/>
      <c r="S100" s="586"/>
      <c r="T100" s="586" t="s">
        <v>1</v>
      </c>
      <c r="U100" s="586"/>
      <c r="V100" s="586" t="s">
        <v>153</v>
      </c>
      <c r="W100" s="586"/>
      <c r="X100" s="586"/>
      <c r="Y100" s="586" t="s">
        <v>0</v>
      </c>
      <c r="Z100" s="586"/>
      <c r="AA100" s="586"/>
      <c r="AB100" s="586"/>
      <c r="AC100" s="586"/>
      <c r="AD100" s="586"/>
    </row>
    <row r="101" spans="1:30" ht="11.25" customHeight="1" x14ac:dyDescent="0.2">
      <c r="A101" s="613"/>
      <c r="B101" s="614"/>
      <c r="C101" s="614"/>
      <c r="D101" s="614"/>
      <c r="E101" s="614"/>
      <c r="F101" s="615"/>
      <c r="G101" s="613"/>
      <c r="H101" s="614"/>
      <c r="I101" s="614"/>
      <c r="J101" s="615"/>
      <c r="K101" s="616"/>
      <c r="L101" s="616"/>
      <c r="M101" s="616"/>
      <c r="N101" s="617"/>
      <c r="O101" s="617"/>
      <c r="P101" s="617"/>
      <c r="Q101" s="618"/>
      <c r="R101" s="619"/>
      <c r="S101" s="620"/>
      <c r="T101" s="621"/>
      <c r="U101" s="622"/>
      <c r="V101" s="544"/>
      <c r="W101" s="538"/>
      <c r="X101" s="539"/>
      <c r="Y101" s="612"/>
      <c r="Z101" s="612"/>
      <c r="AA101" s="612"/>
      <c r="AB101" s="612"/>
      <c r="AC101" s="612"/>
      <c r="AD101" s="612"/>
    </row>
    <row r="102" spans="1:30" ht="11.25" customHeight="1" x14ac:dyDescent="0.2">
      <c r="A102" s="613"/>
      <c r="B102" s="614"/>
      <c r="C102" s="614"/>
      <c r="D102" s="614"/>
      <c r="E102" s="614"/>
      <c r="F102" s="615"/>
      <c r="G102" s="613"/>
      <c r="H102" s="614"/>
      <c r="I102" s="614"/>
      <c r="J102" s="615"/>
      <c r="K102" s="616"/>
      <c r="L102" s="616"/>
      <c r="M102" s="616"/>
      <c r="N102" s="617"/>
      <c r="O102" s="617"/>
      <c r="P102" s="617"/>
      <c r="Q102" s="618"/>
      <c r="R102" s="619"/>
      <c r="S102" s="620"/>
      <c r="T102" s="621"/>
      <c r="U102" s="622"/>
      <c r="V102" s="544"/>
      <c r="W102" s="538"/>
      <c r="X102" s="539"/>
      <c r="Y102" s="612"/>
      <c r="Z102" s="612"/>
      <c r="AA102" s="612"/>
      <c r="AB102" s="612"/>
      <c r="AC102" s="612"/>
      <c r="AD102" s="612"/>
    </row>
    <row r="103" spans="1:30" ht="11.25" customHeight="1" x14ac:dyDescent="0.2">
      <c r="A103" s="613"/>
      <c r="B103" s="614"/>
      <c r="C103" s="614"/>
      <c r="D103" s="614"/>
      <c r="E103" s="614"/>
      <c r="F103" s="615"/>
      <c r="G103" s="613"/>
      <c r="H103" s="614"/>
      <c r="I103" s="614"/>
      <c r="J103" s="615"/>
      <c r="K103" s="616"/>
      <c r="L103" s="616"/>
      <c r="M103" s="616"/>
      <c r="N103" s="617"/>
      <c r="O103" s="617"/>
      <c r="P103" s="617"/>
      <c r="Q103" s="618"/>
      <c r="R103" s="619"/>
      <c r="S103" s="620"/>
      <c r="T103" s="621"/>
      <c r="U103" s="622"/>
      <c r="V103" s="544"/>
      <c r="W103" s="538"/>
      <c r="X103" s="539"/>
      <c r="Y103" s="612"/>
      <c r="Z103" s="612"/>
      <c r="AA103" s="612"/>
      <c r="AB103" s="612"/>
      <c r="AC103" s="612"/>
      <c r="AD103" s="612"/>
    </row>
    <row r="104" spans="1:30" ht="11.25" customHeight="1" x14ac:dyDescent="0.2">
      <c r="A104" s="613"/>
      <c r="B104" s="614"/>
      <c r="C104" s="614"/>
      <c r="D104" s="614"/>
      <c r="E104" s="614"/>
      <c r="F104" s="615"/>
      <c r="G104" s="613"/>
      <c r="H104" s="614"/>
      <c r="I104" s="614"/>
      <c r="J104" s="615"/>
      <c r="K104" s="616"/>
      <c r="L104" s="616"/>
      <c r="M104" s="616"/>
      <c r="N104" s="617"/>
      <c r="O104" s="617"/>
      <c r="P104" s="617"/>
      <c r="Q104" s="618"/>
      <c r="R104" s="619"/>
      <c r="S104" s="620"/>
      <c r="T104" s="621"/>
      <c r="U104" s="622"/>
      <c r="V104" s="544"/>
      <c r="W104" s="538"/>
      <c r="X104" s="539"/>
      <c r="Y104" s="612"/>
      <c r="Z104" s="612"/>
      <c r="AA104" s="612"/>
      <c r="AB104" s="612"/>
      <c r="AC104" s="612"/>
      <c r="AD104" s="612"/>
    </row>
    <row r="105" spans="1:30" ht="3.75" customHeight="1" x14ac:dyDescent="0.2"/>
    <row r="106" spans="1:30" ht="29.25" customHeight="1" x14ac:dyDescent="0.2">
      <c r="A106" s="532" t="s">
        <v>682</v>
      </c>
      <c r="B106" s="532"/>
      <c r="C106" s="532"/>
      <c r="D106" s="532"/>
      <c r="E106" s="532"/>
      <c r="F106" s="532"/>
      <c r="G106" s="532"/>
      <c r="H106" s="532"/>
      <c r="I106" s="532"/>
      <c r="J106" s="533"/>
      <c r="K106" s="529"/>
      <c r="L106" s="530"/>
      <c r="M106" s="530"/>
      <c r="N106" s="530"/>
      <c r="O106" s="530"/>
      <c r="P106" s="530"/>
      <c r="Q106" s="530"/>
      <c r="R106" s="530"/>
      <c r="S106" s="530"/>
      <c r="T106" s="530"/>
      <c r="U106" s="530"/>
      <c r="V106" s="530"/>
      <c r="W106" s="530"/>
      <c r="X106" s="530"/>
      <c r="Y106" s="530"/>
      <c r="Z106" s="530"/>
      <c r="AA106" s="530"/>
      <c r="AB106" s="530"/>
      <c r="AC106" s="530"/>
      <c r="AD106" s="531"/>
    </row>
    <row r="107" spans="1:30" ht="3.75" customHeight="1" x14ac:dyDescent="0.2"/>
    <row r="108" spans="1:30" x14ac:dyDescent="0.2">
      <c r="A108" s="532" t="s">
        <v>746</v>
      </c>
      <c r="B108" s="532"/>
      <c r="C108" s="532"/>
      <c r="D108" s="532"/>
      <c r="E108" s="532"/>
      <c r="F108" s="532"/>
      <c r="G108" s="532"/>
      <c r="H108" s="532"/>
      <c r="I108" s="532"/>
      <c r="J108" s="532"/>
      <c r="K108" s="557"/>
      <c r="L108" s="558"/>
      <c r="M108" s="558"/>
      <c r="N108" s="558"/>
      <c r="O108" s="558"/>
      <c r="P108" s="558"/>
      <c r="Q108" s="558"/>
      <c r="R108" s="558"/>
      <c r="S108" s="558"/>
      <c r="T108" s="558"/>
      <c r="U108" s="558"/>
      <c r="V108" s="558"/>
      <c r="W108" s="558"/>
      <c r="X108" s="558"/>
      <c r="Y108" s="558"/>
      <c r="Z108" s="558"/>
      <c r="AA108" s="558"/>
      <c r="AB108" s="558"/>
      <c r="AC108" s="558"/>
      <c r="AD108" s="559"/>
    </row>
    <row r="109" spans="1:30" x14ac:dyDescent="0.2">
      <c r="A109" s="532"/>
      <c r="B109" s="532"/>
      <c r="C109" s="532"/>
      <c r="D109" s="532"/>
      <c r="E109" s="532"/>
      <c r="F109" s="532"/>
      <c r="G109" s="532"/>
      <c r="H109" s="532"/>
      <c r="I109" s="532"/>
      <c r="J109" s="532"/>
      <c r="K109" s="560"/>
      <c r="L109" s="561"/>
      <c r="M109" s="561"/>
      <c r="N109" s="561"/>
      <c r="O109" s="561"/>
      <c r="P109" s="561"/>
      <c r="Q109" s="561"/>
      <c r="R109" s="561"/>
      <c r="S109" s="561"/>
      <c r="T109" s="561"/>
      <c r="U109" s="561"/>
      <c r="V109" s="561"/>
      <c r="W109" s="561"/>
      <c r="X109" s="561"/>
      <c r="Y109" s="561"/>
      <c r="Z109" s="561"/>
      <c r="AA109" s="561"/>
      <c r="AB109" s="561"/>
      <c r="AC109" s="561"/>
      <c r="AD109" s="562"/>
    </row>
    <row r="110" spans="1:30" x14ac:dyDescent="0.2">
      <c r="A110" s="532"/>
      <c r="B110" s="532"/>
      <c r="C110" s="532"/>
      <c r="D110" s="532"/>
      <c r="E110" s="532"/>
      <c r="F110" s="532"/>
      <c r="G110" s="532"/>
      <c r="H110" s="532"/>
      <c r="I110" s="532"/>
      <c r="J110" s="532"/>
      <c r="K110" s="563"/>
      <c r="L110" s="564"/>
      <c r="M110" s="564"/>
      <c r="N110" s="564"/>
      <c r="O110" s="564"/>
      <c r="P110" s="564"/>
      <c r="Q110" s="564"/>
      <c r="R110" s="564"/>
      <c r="S110" s="564"/>
      <c r="T110" s="564"/>
      <c r="U110" s="564"/>
      <c r="V110" s="564"/>
      <c r="W110" s="564"/>
      <c r="X110" s="564"/>
      <c r="Y110" s="564"/>
      <c r="Z110" s="564"/>
      <c r="AA110" s="564"/>
      <c r="AB110" s="564"/>
      <c r="AC110" s="564"/>
      <c r="AD110" s="565"/>
    </row>
    <row r="111" spans="1:30" ht="3.75" customHeight="1" x14ac:dyDescent="0.2"/>
    <row r="112" spans="1:30" ht="11.25" customHeight="1" x14ac:dyDescent="0.2">
      <c r="A112" s="546" t="s">
        <v>747</v>
      </c>
      <c r="B112" s="546"/>
      <c r="C112" s="546"/>
      <c r="D112" s="546"/>
      <c r="E112" s="546"/>
      <c r="F112" s="546"/>
      <c r="G112" s="546"/>
      <c r="H112" s="546"/>
      <c r="I112" s="546"/>
      <c r="J112" s="546"/>
      <c r="K112" s="546"/>
      <c r="L112" s="546"/>
      <c r="M112" s="546"/>
      <c r="N112" s="546"/>
      <c r="O112" s="546"/>
      <c r="P112" s="546"/>
      <c r="Q112" s="546"/>
      <c r="R112" s="546"/>
      <c r="S112" s="546"/>
      <c r="T112" s="546"/>
      <c r="U112" s="546"/>
      <c r="V112" s="546"/>
      <c r="W112" s="546"/>
      <c r="X112" s="546"/>
      <c r="Y112" s="546"/>
      <c r="Z112" s="546"/>
      <c r="AA112" s="546"/>
      <c r="AB112" s="546"/>
      <c r="AC112" s="546"/>
      <c r="AD112" s="546"/>
    </row>
    <row r="113" spans="1:30" ht="3.75" customHeight="1" x14ac:dyDescent="0.2"/>
    <row r="114" spans="1:30" ht="11.25" customHeight="1" x14ac:dyDescent="0.2">
      <c r="A114" s="611" t="s">
        <v>524</v>
      </c>
      <c r="B114" s="611"/>
      <c r="C114" s="611"/>
      <c r="D114" s="611"/>
      <c r="E114" s="611"/>
      <c r="F114" s="611"/>
      <c r="G114" s="611"/>
      <c r="H114" s="611"/>
      <c r="I114" s="611"/>
      <c r="J114" s="611" t="s">
        <v>97</v>
      </c>
      <c r="K114" s="611"/>
      <c r="L114" s="611"/>
      <c r="M114" s="611" t="s">
        <v>98</v>
      </c>
      <c r="N114" s="611"/>
      <c r="O114" s="611"/>
      <c r="P114" s="4"/>
      <c r="Q114" s="608" t="s">
        <v>524</v>
      </c>
      <c r="R114" s="609"/>
      <c r="S114" s="609"/>
      <c r="T114" s="609"/>
      <c r="U114" s="609"/>
      <c r="V114" s="609"/>
      <c r="W114" s="609"/>
      <c r="X114" s="610"/>
      <c r="Y114" s="608" t="s">
        <v>97</v>
      </c>
      <c r="Z114" s="609"/>
      <c r="AA114" s="610"/>
      <c r="AB114" s="611" t="s">
        <v>98</v>
      </c>
      <c r="AC114" s="611"/>
      <c r="AD114" s="611"/>
    </row>
    <row r="115" spans="1:30" ht="11.25" customHeight="1" x14ac:dyDescent="0.2">
      <c r="A115" s="607" t="s">
        <v>102</v>
      </c>
      <c r="B115" s="607"/>
      <c r="C115" s="607"/>
      <c r="D115" s="607"/>
      <c r="E115" s="607"/>
      <c r="F115" s="607"/>
      <c r="G115" s="607"/>
      <c r="H115" s="607"/>
      <c r="I115" s="607"/>
      <c r="J115" s="604" t="str">
        <f>'A priedas'!C38</f>
        <v>-</v>
      </c>
      <c r="K115" s="604"/>
      <c r="L115" s="604"/>
      <c r="M115" s="604">
        <f>'A priedas'!D38</f>
        <v>0</v>
      </c>
      <c r="N115" s="604"/>
      <c r="O115" s="604"/>
      <c r="Q115" s="592" t="s">
        <v>141</v>
      </c>
      <c r="R115" s="593"/>
      <c r="S115" s="593"/>
      <c r="T115" s="593"/>
      <c r="U115" s="593"/>
      <c r="V115" s="593"/>
      <c r="W115" s="593"/>
      <c r="X115" s="594"/>
      <c r="Y115" s="595">
        <f>'A priedas'!I38</f>
        <v>0</v>
      </c>
      <c r="Z115" s="596"/>
      <c r="AA115" s="597"/>
      <c r="AB115" s="595">
        <f>'A priedas'!J38</f>
        <v>0</v>
      </c>
      <c r="AC115" s="596"/>
      <c r="AD115" s="597"/>
    </row>
    <row r="116" spans="1:30" ht="11.25" customHeight="1" x14ac:dyDescent="0.2">
      <c r="A116" s="607" t="s">
        <v>748</v>
      </c>
      <c r="B116" s="607"/>
      <c r="C116" s="607"/>
      <c r="D116" s="607"/>
      <c r="E116" s="607"/>
      <c r="F116" s="607"/>
      <c r="G116" s="607"/>
      <c r="H116" s="607"/>
      <c r="I116" s="607"/>
      <c r="J116" s="604">
        <f>'A priedas'!C39</f>
        <v>0</v>
      </c>
      <c r="K116" s="604"/>
      <c r="L116" s="604"/>
      <c r="M116" s="604">
        <f>'A priedas'!D39</f>
        <v>0</v>
      </c>
      <c r="N116" s="604"/>
      <c r="O116" s="604"/>
      <c r="Q116" s="592" t="s">
        <v>142</v>
      </c>
      <c r="R116" s="593"/>
      <c r="S116" s="593"/>
      <c r="T116" s="593"/>
      <c r="U116" s="593"/>
      <c r="V116" s="593"/>
      <c r="W116" s="593"/>
      <c r="X116" s="594"/>
      <c r="Y116" s="595">
        <f>'A priedas'!I39</f>
        <v>0</v>
      </c>
      <c r="Z116" s="596"/>
      <c r="AA116" s="597"/>
      <c r="AB116" s="595">
        <f>'A priedas'!J39</f>
        <v>0</v>
      </c>
      <c r="AC116" s="596"/>
      <c r="AD116" s="597"/>
    </row>
    <row r="117" spans="1:30" ht="11.25" customHeight="1" x14ac:dyDescent="0.2">
      <c r="A117" s="607" t="s">
        <v>133</v>
      </c>
      <c r="B117" s="607"/>
      <c r="C117" s="607"/>
      <c r="D117" s="607"/>
      <c r="E117" s="607"/>
      <c r="F117" s="607"/>
      <c r="G117" s="607"/>
      <c r="H117" s="607"/>
      <c r="I117" s="607"/>
      <c r="J117" s="604">
        <f>'A priedas'!C40</f>
        <v>0</v>
      </c>
      <c r="K117" s="604"/>
      <c r="L117" s="604"/>
      <c r="M117" s="604">
        <f>'A priedas'!D40</f>
        <v>0</v>
      </c>
      <c r="N117" s="604"/>
      <c r="O117" s="604"/>
      <c r="Q117" s="592" t="s">
        <v>143</v>
      </c>
      <c r="R117" s="593"/>
      <c r="S117" s="593"/>
      <c r="T117" s="593"/>
      <c r="U117" s="593"/>
      <c r="V117" s="593"/>
      <c r="W117" s="593"/>
      <c r="X117" s="594"/>
      <c r="Y117" s="595">
        <f>'A priedas'!I40</f>
        <v>0</v>
      </c>
      <c r="Z117" s="596"/>
      <c r="AA117" s="597"/>
      <c r="AB117" s="595">
        <f>'A priedas'!J40</f>
        <v>0</v>
      </c>
      <c r="AC117" s="596"/>
      <c r="AD117" s="597"/>
    </row>
    <row r="118" spans="1:30" ht="11.25" customHeight="1" x14ac:dyDescent="0.2">
      <c r="A118" s="607" t="s">
        <v>134</v>
      </c>
      <c r="B118" s="607"/>
      <c r="C118" s="607"/>
      <c r="D118" s="607"/>
      <c r="E118" s="607"/>
      <c r="F118" s="607"/>
      <c r="G118" s="607"/>
      <c r="H118" s="607"/>
      <c r="I118" s="607"/>
      <c r="J118" s="604">
        <f>'A priedas'!C41</f>
        <v>0</v>
      </c>
      <c r="K118" s="604"/>
      <c r="L118" s="604"/>
      <c r="M118" s="604">
        <f>'A priedas'!D41</f>
        <v>0</v>
      </c>
      <c r="N118" s="604"/>
      <c r="O118" s="604"/>
      <c r="Q118" s="592" t="s">
        <v>240</v>
      </c>
      <c r="R118" s="593"/>
      <c r="S118" s="593"/>
      <c r="T118" s="593"/>
      <c r="U118" s="593"/>
      <c r="V118" s="593"/>
      <c r="W118" s="593"/>
      <c r="X118" s="594"/>
      <c r="Y118" s="595">
        <f>'A priedas'!I41</f>
        <v>0</v>
      </c>
      <c r="Z118" s="596"/>
      <c r="AA118" s="597"/>
      <c r="AB118" s="595">
        <f>'A priedas'!J41</f>
        <v>0</v>
      </c>
      <c r="AC118" s="596"/>
      <c r="AD118" s="597"/>
    </row>
    <row r="119" spans="1:30" ht="11.25" customHeight="1" x14ac:dyDescent="0.2">
      <c r="A119" s="607" t="s">
        <v>135</v>
      </c>
      <c r="B119" s="607"/>
      <c r="C119" s="607"/>
      <c r="D119" s="607"/>
      <c r="E119" s="607"/>
      <c r="F119" s="607"/>
      <c r="G119" s="607"/>
      <c r="H119" s="607"/>
      <c r="I119" s="607"/>
      <c r="J119" s="604">
        <f>'A priedas'!C42</f>
        <v>0</v>
      </c>
      <c r="K119" s="604"/>
      <c r="L119" s="604"/>
      <c r="M119" s="604">
        <f>'A priedas'!D42</f>
        <v>0</v>
      </c>
      <c r="N119" s="604"/>
      <c r="O119" s="604"/>
      <c r="Q119" s="592" t="s">
        <v>144</v>
      </c>
      <c r="R119" s="593"/>
      <c r="S119" s="593"/>
      <c r="T119" s="593"/>
      <c r="U119" s="593"/>
      <c r="V119" s="593"/>
      <c r="W119" s="593"/>
      <c r="X119" s="594"/>
      <c r="Y119" s="595">
        <f>'A priedas'!I42</f>
        <v>0</v>
      </c>
      <c r="Z119" s="596"/>
      <c r="AA119" s="597"/>
      <c r="AB119" s="595">
        <f>'A priedas'!J42</f>
        <v>0</v>
      </c>
      <c r="AC119" s="596"/>
      <c r="AD119" s="597"/>
    </row>
    <row r="120" spans="1:30" ht="11.25" customHeight="1" x14ac:dyDescent="0.2">
      <c r="A120" s="607" t="s">
        <v>136</v>
      </c>
      <c r="B120" s="607"/>
      <c r="C120" s="607"/>
      <c r="D120" s="607"/>
      <c r="E120" s="607"/>
      <c r="F120" s="607"/>
      <c r="G120" s="607"/>
      <c r="H120" s="607"/>
      <c r="I120" s="607"/>
      <c r="J120" s="604">
        <f>'A priedas'!C43</f>
        <v>0</v>
      </c>
      <c r="K120" s="604"/>
      <c r="L120" s="604"/>
      <c r="M120" s="604">
        <f>'A priedas'!D43</f>
        <v>0</v>
      </c>
      <c r="N120" s="604"/>
      <c r="O120" s="604"/>
      <c r="Q120" s="592" t="s">
        <v>145</v>
      </c>
      <c r="R120" s="593"/>
      <c r="S120" s="593"/>
      <c r="T120" s="593"/>
      <c r="U120" s="593"/>
      <c r="V120" s="593"/>
      <c r="W120" s="593"/>
      <c r="X120" s="594"/>
      <c r="Y120" s="595">
        <f>'A priedas'!I43</f>
        <v>0</v>
      </c>
      <c r="Z120" s="596"/>
      <c r="AA120" s="597"/>
      <c r="AB120" s="595">
        <f>'A priedas'!J43</f>
        <v>0</v>
      </c>
      <c r="AC120" s="596"/>
      <c r="AD120" s="597"/>
    </row>
    <row r="121" spans="1:30" ht="11.25" customHeight="1" x14ac:dyDescent="0.2">
      <c r="A121" s="607" t="s">
        <v>137</v>
      </c>
      <c r="B121" s="607"/>
      <c r="C121" s="607"/>
      <c r="D121" s="607"/>
      <c r="E121" s="607"/>
      <c r="F121" s="607"/>
      <c r="G121" s="607"/>
      <c r="H121" s="607"/>
      <c r="I121" s="607"/>
      <c r="J121" s="604"/>
      <c r="K121" s="604"/>
      <c r="L121" s="604"/>
      <c r="M121" s="604">
        <f>'A priedas'!D44</f>
        <v>0</v>
      </c>
      <c r="N121" s="604"/>
      <c r="O121" s="604"/>
      <c r="Q121" s="592" t="s">
        <v>146</v>
      </c>
      <c r="R121" s="593"/>
      <c r="S121" s="593"/>
      <c r="T121" s="593"/>
      <c r="U121" s="593"/>
      <c r="V121" s="593"/>
      <c r="W121" s="593"/>
      <c r="X121" s="594"/>
      <c r="Y121" s="595">
        <f>'A priedas'!I44</f>
        <v>0</v>
      </c>
      <c r="Z121" s="596"/>
      <c r="AA121" s="597"/>
      <c r="AB121" s="595">
        <f>'A priedas'!J44</f>
        <v>0</v>
      </c>
      <c r="AC121" s="596"/>
      <c r="AD121" s="597"/>
    </row>
    <row r="122" spans="1:30" ht="11.25" customHeight="1" x14ac:dyDescent="0.2">
      <c r="A122" s="607" t="s">
        <v>138</v>
      </c>
      <c r="B122" s="607"/>
      <c r="C122" s="607"/>
      <c r="D122" s="607"/>
      <c r="E122" s="607"/>
      <c r="F122" s="607"/>
      <c r="G122" s="607"/>
      <c r="H122" s="607"/>
      <c r="I122" s="607"/>
      <c r="J122" s="604">
        <f>'A priedas'!C45</f>
        <v>0</v>
      </c>
      <c r="K122" s="604"/>
      <c r="L122" s="604"/>
      <c r="M122" s="604">
        <f>'A priedas'!D45</f>
        <v>0</v>
      </c>
      <c r="N122" s="604"/>
      <c r="O122" s="604"/>
      <c r="Q122" s="592" t="s">
        <v>147</v>
      </c>
      <c r="R122" s="593"/>
      <c r="S122" s="593"/>
      <c r="T122" s="593"/>
      <c r="U122" s="593"/>
      <c r="V122" s="593"/>
      <c r="W122" s="593"/>
      <c r="X122" s="594"/>
      <c r="Y122" s="595">
        <f>'A priedas'!I45</f>
        <v>0</v>
      </c>
      <c r="Z122" s="596"/>
      <c r="AA122" s="597"/>
      <c r="AB122" s="595">
        <f>'A priedas'!J45</f>
        <v>0</v>
      </c>
      <c r="AC122" s="596"/>
      <c r="AD122" s="597"/>
    </row>
    <row r="123" spans="1:30" ht="11.25" customHeight="1" x14ac:dyDescent="0.2">
      <c r="A123" s="607" t="s">
        <v>139</v>
      </c>
      <c r="B123" s="607"/>
      <c r="C123" s="607"/>
      <c r="D123" s="607"/>
      <c r="E123" s="607"/>
      <c r="F123" s="607"/>
      <c r="G123" s="607"/>
      <c r="H123" s="607"/>
      <c r="I123" s="607"/>
      <c r="J123" s="604">
        <f>'A priedas'!C46</f>
        <v>0</v>
      </c>
      <c r="K123" s="604"/>
      <c r="L123" s="604"/>
      <c r="M123" s="604">
        <f>'A priedas'!D46</f>
        <v>0</v>
      </c>
      <c r="N123" s="604"/>
      <c r="O123" s="604"/>
      <c r="Q123" s="592" t="s">
        <v>387</v>
      </c>
      <c r="R123" s="593"/>
      <c r="S123" s="593"/>
      <c r="T123" s="593"/>
      <c r="U123" s="593"/>
      <c r="V123" s="593"/>
      <c r="W123" s="593"/>
      <c r="X123" s="594"/>
      <c r="Y123" s="595">
        <f>'A priedas'!I46</f>
        <v>0</v>
      </c>
      <c r="Z123" s="596"/>
      <c r="AA123" s="597"/>
      <c r="AB123" s="595">
        <f>'A priedas'!J46</f>
        <v>0</v>
      </c>
      <c r="AC123" s="596"/>
      <c r="AD123" s="597"/>
    </row>
    <row r="124" spans="1:30" ht="11.25" customHeight="1" x14ac:dyDescent="0.2">
      <c r="A124" s="607" t="s">
        <v>394</v>
      </c>
      <c r="B124" s="607"/>
      <c r="C124" s="607"/>
      <c r="D124" s="607"/>
      <c r="E124" s="607"/>
      <c r="F124" s="607"/>
      <c r="G124" s="607"/>
      <c r="H124" s="607"/>
      <c r="I124" s="607"/>
      <c r="J124" s="604"/>
      <c r="K124" s="604"/>
      <c r="L124" s="604"/>
      <c r="M124" s="604"/>
      <c r="N124" s="604"/>
      <c r="O124" s="604"/>
      <c r="Q124" s="592" t="s">
        <v>388</v>
      </c>
      <c r="R124" s="593"/>
      <c r="S124" s="593"/>
      <c r="T124" s="593"/>
      <c r="U124" s="593"/>
      <c r="V124" s="593"/>
      <c r="W124" s="593"/>
      <c r="X124" s="594"/>
      <c r="Y124" s="595">
        <f>'A priedas'!I47</f>
        <v>0</v>
      </c>
      <c r="Z124" s="596"/>
      <c r="AA124" s="597"/>
      <c r="AB124" s="595">
        <f>'A priedas'!J47</f>
        <v>0</v>
      </c>
      <c r="AC124" s="596"/>
      <c r="AD124" s="597"/>
    </row>
    <row r="125" spans="1:30" ht="11.25" customHeight="1" x14ac:dyDescent="0.2">
      <c r="A125" s="607" t="s">
        <v>395</v>
      </c>
      <c r="B125" s="607"/>
      <c r="C125" s="607"/>
      <c r="D125" s="607"/>
      <c r="E125" s="607"/>
      <c r="F125" s="607"/>
      <c r="G125" s="607"/>
      <c r="H125" s="607"/>
      <c r="I125" s="607"/>
      <c r="J125" s="604"/>
      <c r="K125" s="604"/>
      <c r="L125" s="604"/>
      <c r="M125" s="604"/>
      <c r="N125" s="604"/>
      <c r="O125" s="604"/>
      <c r="Q125" s="592">
        <f>'A priedas'!F48</f>
        <v>0</v>
      </c>
      <c r="R125" s="593"/>
      <c r="S125" s="593"/>
      <c r="T125" s="593"/>
      <c r="U125" s="593"/>
      <c r="V125" s="593"/>
      <c r="W125" s="593"/>
      <c r="X125" s="594"/>
      <c r="Y125" s="595">
        <f>'A priedas'!I48</f>
        <v>0</v>
      </c>
      <c r="Z125" s="596"/>
      <c r="AA125" s="597"/>
      <c r="AB125" s="595">
        <f>'A priedas'!J48</f>
        <v>0</v>
      </c>
      <c r="AC125" s="596"/>
      <c r="AD125" s="597"/>
    </row>
    <row r="126" spans="1:30" ht="11.25" customHeight="1" x14ac:dyDescent="0.2">
      <c r="A126" s="607" t="str">
        <f>'A priedas'!A49</f>
        <v>Kintamos, abejotinos pajamos (50 %)</v>
      </c>
      <c r="B126" s="607"/>
      <c r="C126" s="607"/>
      <c r="D126" s="607"/>
      <c r="E126" s="607"/>
      <c r="F126" s="607"/>
      <c r="G126" s="607"/>
      <c r="H126" s="607"/>
      <c r="I126" s="607"/>
      <c r="J126" s="604"/>
      <c r="K126" s="604"/>
      <c r="L126" s="604"/>
      <c r="M126" s="604"/>
      <c r="N126" s="604"/>
      <c r="O126" s="604"/>
      <c r="Q126" s="592">
        <f>'A priedas'!F49</f>
        <v>0</v>
      </c>
      <c r="R126" s="593"/>
      <c r="S126" s="593"/>
      <c r="T126" s="593"/>
      <c r="U126" s="593"/>
      <c r="V126" s="593"/>
      <c r="W126" s="593"/>
      <c r="X126" s="594"/>
      <c r="Y126" s="595">
        <f>'A priedas'!I49</f>
        <v>0</v>
      </c>
      <c r="Z126" s="596"/>
      <c r="AA126" s="597"/>
      <c r="AB126" s="595">
        <f>'A priedas'!J49</f>
        <v>0</v>
      </c>
      <c r="AC126" s="596"/>
      <c r="AD126" s="597"/>
    </row>
    <row r="127" spans="1:30" ht="11.25" customHeight="1" x14ac:dyDescent="0.2">
      <c r="A127" s="592">
        <f>'A priedas'!A50</f>
        <v>0</v>
      </c>
      <c r="B127" s="593"/>
      <c r="C127" s="593"/>
      <c r="D127" s="593"/>
      <c r="E127" s="593"/>
      <c r="F127" s="593"/>
      <c r="G127" s="593"/>
      <c r="H127" s="593"/>
      <c r="I127" s="594"/>
      <c r="J127" s="604"/>
      <c r="K127" s="604"/>
      <c r="L127" s="604"/>
      <c r="M127" s="604">
        <f>'A priedas'!D50</f>
        <v>0</v>
      </c>
      <c r="N127" s="604"/>
      <c r="O127" s="604"/>
      <c r="Q127" s="605" t="s">
        <v>751</v>
      </c>
      <c r="R127" s="606"/>
      <c r="S127" s="606"/>
      <c r="T127" s="606"/>
      <c r="U127" s="606"/>
      <c r="V127" s="606"/>
      <c r="W127" s="606"/>
      <c r="X127" s="606"/>
      <c r="Y127" s="726">
        <f>SUM(Y115:AA126)</f>
        <v>0</v>
      </c>
      <c r="Z127" s="727"/>
      <c r="AA127" s="728"/>
      <c r="AB127" s="726">
        <f>SUM(AB115:AD126)</f>
        <v>0</v>
      </c>
      <c r="AC127" s="727"/>
      <c r="AD127" s="728"/>
    </row>
    <row r="128" spans="1:30" ht="11.25" customHeight="1" x14ac:dyDescent="0.2">
      <c r="A128" s="592">
        <f>'A priedas'!A51</f>
        <v>0</v>
      </c>
      <c r="B128" s="593"/>
      <c r="C128" s="593"/>
      <c r="D128" s="593"/>
      <c r="E128" s="593"/>
      <c r="F128" s="593"/>
      <c r="G128" s="593"/>
      <c r="H128" s="593"/>
      <c r="I128" s="594"/>
      <c r="J128" s="604"/>
      <c r="K128" s="604"/>
      <c r="L128" s="604"/>
      <c r="M128" s="604">
        <f>'A priedas'!D51</f>
        <v>0</v>
      </c>
      <c r="N128" s="604"/>
      <c r="O128" s="604"/>
      <c r="Q128" s="592" t="s">
        <v>99</v>
      </c>
      <c r="R128" s="593"/>
      <c r="S128" s="593"/>
      <c r="T128" s="593"/>
      <c r="U128" s="593"/>
      <c r="V128" s="593"/>
      <c r="W128" s="593"/>
      <c r="X128" s="594"/>
      <c r="Y128" s="595">
        <f>'A priedas'!I51</f>
        <v>0</v>
      </c>
      <c r="Z128" s="596"/>
      <c r="AA128" s="597"/>
      <c r="AB128" s="595">
        <f>'A priedas'!J51</f>
        <v>0</v>
      </c>
      <c r="AC128" s="596"/>
      <c r="AD128" s="597"/>
    </row>
    <row r="129" spans="1:30" ht="11.25" customHeight="1" x14ac:dyDescent="0.2">
      <c r="A129" s="592">
        <f>'A priedas'!A52</f>
        <v>0</v>
      </c>
      <c r="B129" s="593"/>
      <c r="C129" s="593"/>
      <c r="D129" s="593"/>
      <c r="E129" s="593"/>
      <c r="F129" s="593"/>
      <c r="G129" s="593"/>
      <c r="H129" s="593"/>
      <c r="I129" s="594"/>
      <c r="J129" s="604"/>
      <c r="K129" s="604"/>
      <c r="L129" s="604"/>
      <c r="M129" s="604">
        <f>'A priedas'!D52</f>
        <v>0</v>
      </c>
      <c r="N129" s="604"/>
      <c r="O129" s="604"/>
      <c r="Q129" s="592" t="s">
        <v>749</v>
      </c>
      <c r="R129" s="593"/>
      <c r="S129" s="593"/>
      <c r="T129" s="593"/>
      <c r="U129" s="593"/>
      <c r="V129" s="593"/>
      <c r="W129" s="593"/>
      <c r="X129" s="594"/>
      <c r="Y129" s="595">
        <f>'A priedas'!I52</f>
        <v>0</v>
      </c>
      <c r="Z129" s="596"/>
      <c r="AA129" s="597"/>
      <c r="AB129" s="595">
        <f>'A priedas'!J52</f>
        <v>0</v>
      </c>
      <c r="AC129" s="596"/>
      <c r="AD129" s="597"/>
    </row>
    <row r="130" spans="1:30" ht="11.25" customHeight="1" x14ac:dyDescent="0.2">
      <c r="A130" s="592">
        <f>'A priedas'!A53</f>
        <v>0</v>
      </c>
      <c r="B130" s="593"/>
      <c r="C130" s="593"/>
      <c r="D130" s="593"/>
      <c r="E130" s="593"/>
      <c r="F130" s="593"/>
      <c r="G130" s="593"/>
      <c r="H130" s="593"/>
      <c r="I130" s="594"/>
      <c r="J130" s="603"/>
      <c r="K130" s="603"/>
      <c r="L130" s="603"/>
      <c r="M130" s="603">
        <f>SUM(M115:O123)+M124*0.9+M125*0.7+SUM(M126:O129)*0.5</f>
        <v>0</v>
      </c>
      <c r="N130" s="603"/>
      <c r="O130" s="603"/>
      <c r="Q130" s="592" t="s">
        <v>96</v>
      </c>
      <c r="R130" s="593"/>
      <c r="S130" s="593"/>
      <c r="T130" s="593"/>
      <c r="U130" s="593"/>
      <c r="V130" s="593"/>
      <c r="W130" s="593"/>
      <c r="X130" s="594"/>
      <c r="Y130" s="595" t="str">
        <f>'A priedas'!I53</f>
        <v>-</v>
      </c>
      <c r="Z130" s="596"/>
      <c r="AA130" s="597"/>
      <c r="AB130" s="595" t="str">
        <f>'A priedas'!J53</f>
        <v>-</v>
      </c>
      <c r="AC130" s="596"/>
      <c r="AD130" s="597"/>
    </row>
    <row r="131" spans="1:30" ht="11.25" customHeight="1" x14ac:dyDescent="0.2">
      <c r="A131" s="602" t="s">
        <v>750</v>
      </c>
      <c r="B131" s="602"/>
      <c r="C131" s="602"/>
      <c r="D131" s="602"/>
      <c r="E131" s="602"/>
      <c r="F131" s="602"/>
      <c r="G131" s="602"/>
      <c r="H131" s="602"/>
      <c r="I131" s="602"/>
      <c r="J131" s="603">
        <f>SUM(J115:L123)+J124*0.9+J125*0.7+SUM(J126:L130)*0.5</f>
        <v>0</v>
      </c>
      <c r="K131" s="603"/>
      <c r="L131" s="603"/>
      <c r="M131" s="603">
        <f>SUM(M115:O123)+M124*0.9+M125*0.7+SUM(M126:O130)*0.5</f>
        <v>0</v>
      </c>
      <c r="N131" s="603"/>
      <c r="O131" s="603"/>
      <c r="P131" s="4"/>
      <c r="Q131" s="605" t="s">
        <v>2</v>
      </c>
      <c r="R131" s="606"/>
      <c r="S131" s="606"/>
      <c r="T131" s="606"/>
      <c r="U131" s="606"/>
      <c r="V131" s="606"/>
      <c r="W131" s="606"/>
      <c r="X131" s="606"/>
      <c r="Y131" s="723">
        <f>SUM(Y128:AA130)</f>
        <v>0</v>
      </c>
      <c r="Z131" s="724"/>
      <c r="AA131" s="725"/>
      <c r="AB131" s="723">
        <f>SUM(AB128:AD130)</f>
        <v>0</v>
      </c>
      <c r="AC131" s="724"/>
      <c r="AD131" s="725"/>
    </row>
    <row r="132" spans="1:30" ht="3.75" customHeight="1" x14ac:dyDescent="0.2"/>
    <row r="133" spans="1:30" ht="11.25" customHeight="1" x14ac:dyDescent="0.2">
      <c r="A133" s="546" t="s">
        <v>4</v>
      </c>
      <c r="B133" s="546"/>
      <c r="C133" s="546"/>
      <c r="D133" s="546"/>
      <c r="E133" s="546"/>
      <c r="F133" s="546"/>
      <c r="G133" s="546"/>
      <c r="H133" s="546"/>
      <c r="I133" s="546"/>
      <c r="J133" s="546"/>
      <c r="K133" s="546"/>
      <c r="L133" s="546"/>
      <c r="M133" s="546"/>
      <c r="N133" s="546"/>
      <c r="O133" s="546"/>
      <c r="P133" s="546"/>
      <c r="Q133" s="546"/>
      <c r="R133" s="546"/>
      <c r="S133" s="546"/>
      <c r="T133" s="546"/>
      <c r="U133" s="546"/>
      <c r="V133" s="546"/>
      <c r="W133" s="546"/>
      <c r="X133" s="546"/>
      <c r="Y133" s="546"/>
      <c r="Z133" s="546"/>
      <c r="AA133" s="546"/>
      <c r="AB133" s="546"/>
      <c r="AC133" s="546"/>
      <c r="AD133" s="546"/>
    </row>
    <row r="134" spans="1:30" ht="3.75" customHeight="1" x14ac:dyDescent="0.2"/>
    <row r="135" spans="1:30" x14ac:dyDescent="0.2">
      <c r="A135" s="601" t="s">
        <v>5</v>
      </c>
      <c r="B135" s="601"/>
      <c r="C135" s="601"/>
      <c r="D135" s="601"/>
      <c r="E135" s="601"/>
      <c r="F135" s="601"/>
      <c r="G135" s="600" t="s">
        <v>528</v>
      </c>
      <c r="H135" s="601"/>
      <c r="I135" s="601"/>
      <c r="J135" s="601"/>
      <c r="K135" s="601" t="s">
        <v>6</v>
      </c>
      <c r="L135" s="601"/>
      <c r="M135" s="601"/>
      <c r="N135" s="601"/>
      <c r="O135" s="601"/>
      <c r="P135" s="601"/>
      <c r="Q135" s="600" t="s">
        <v>528</v>
      </c>
      <c r="R135" s="601"/>
      <c r="S135" s="601"/>
      <c r="T135" s="601"/>
      <c r="U135" s="601" t="s">
        <v>154</v>
      </c>
      <c r="V135" s="601"/>
      <c r="W135" s="601"/>
      <c r="X135" s="601"/>
      <c r="Y135" s="601"/>
      <c r="Z135" s="601"/>
      <c r="AA135" s="598" t="s">
        <v>528</v>
      </c>
      <c r="AB135" s="599"/>
      <c r="AC135" s="599"/>
      <c r="AD135" s="599"/>
    </row>
    <row r="136" spans="1:30" x14ac:dyDescent="0.2">
      <c r="A136" s="588"/>
      <c r="B136" s="589"/>
      <c r="C136" s="589"/>
      <c r="D136" s="589"/>
      <c r="E136" s="589"/>
      <c r="F136" s="590"/>
      <c r="G136" s="587"/>
      <c r="H136" s="587"/>
      <c r="I136" s="587"/>
      <c r="J136" s="587"/>
      <c r="K136" s="588"/>
      <c r="L136" s="589"/>
      <c r="M136" s="589"/>
      <c r="N136" s="589"/>
      <c r="O136" s="589"/>
      <c r="P136" s="590"/>
      <c r="Q136" s="587"/>
      <c r="R136" s="587"/>
      <c r="S136" s="587"/>
      <c r="T136" s="587"/>
      <c r="U136" s="591"/>
      <c r="V136" s="589"/>
      <c r="W136" s="589"/>
      <c r="X136" s="589"/>
      <c r="Y136" s="589"/>
      <c r="Z136" s="590"/>
      <c r="AA136" s="587"/>
      <c r="AB136" s="587"/>
      <c r="AC136" s="587"/>
      <c r="AD136" s="587"/>
    </row>
    <row r="137" spans="1:30" x14ac:dyDescent="0.2">
      <c r="A137" s="588"/>
      <c r="B137" s="589"/>
      <c r="C137" s="589"/>
      <c r="D137" s="589"/>
      <c r="E137" s="589"/>
      <c r="F137" s="590"/>
      <c r="G137" s="587"/>
      <c r="H137" s="587"/>
      <c r="I137" s="587"/>
      <c r="J137" s="587"/>
      <c r="K137" s="588"/>
      <c r="L137" s="589"/>
      <c r="M137" s="589"/>
      <c r="N137" s="589"/>
      <c r="O137" s="589"/>
      <c r="P137" s="590"/>
      <c r="Q137" s="587"/>
      <c r="R137" s="587"/>
      <c r="S137" s="587"/>
      <c r="T137" s="587"/>
      <c r="U137" s="588"/>
      <c r="V137" s="589"/>
      <c r="W137" s="589"/>
      <c r="X137" s="589"/>
      <c r="Y137" s="589"/>
      <c r="Z137" s="590"/>
      <c r="AA137" s="587"/>
      <c r="AB137" s="587"/>
      <c r="AC137" s="587"/>
      <c r="AD137" s="587"/>
    </row>
    <row r="138" spans="1:30" x14ac:dyDescent="0.2">
      <c r="A138" s="588"/>
      <c r="B138" s="589"/>
      <c r="C138" s="589"/>
      <c r="D138" s="589"/>
      <c r="E138" s="589"/>
      <c r="F138" s="590"/>
      <c r="G138" s="587"/>
      <c r="H138" s="587"/>
      <c r="I138" s="587"/>
      <c r="J138" s="587"/>
      <c r="K138" s="588"/>
      <c r="L138" s="589"/>
      <c r="M138" s="589"/>
      <c r="N138" s="589"/>
      <c r="O138" s="589"/>
      <c r="P138" s="590"/>
      <c r="Q138" s="587"/>
      <c r="R138" s="587"/>
      <c r="S138" s="587"/>
      <c r="T138" s="587"/>
      <c r="U138" s="588"/>
      <c r="V138" s="589"/>
      <c r="W138" s="589"/>
      <c r="X138" s="589"/>
      <c r="Y138" s="589"/>
      <c r="Z138" s="590"/>
      <c r="AA138" s="587"/>
      <c r="AB138" s="587"/>
      <c r="AC138" s="587"/>
      <c r="AD138" s="587"/>
    </row>
    <row r="139" spans="1:30" x14ac:dyDescent="0.2">
      <c r="A139" s="588"/>
      <c r="B139" s="589"/>
      <c r="C139" s="589"/>
      <c r="D139" s="589"/>
      <c r="E139" s="589"/>
      <c r="F139" s="590"/>
      <c r="G139" s="587"/>
      <c r="H139" s="587"/>
      <c r="I139" s="587"/>
      <c r="J139" s="587"/>
      <c r="K139" s="588"/>
      <c r="L139" s="589"/>
      <c r="M139" s="589"/>
      <c r="N139" s="589"/>
      <c r="O139" s="589"/>
      <c r="P139" s="590"/>
      <c r="Q139" s="587"/>
      <c r="R139" s="587"/>
      <c r="S139" s="587"/>
      <c r="T139" s="587"/>
      <c r="U139" s="588"/>
      <c r="V139" s="589"/>
      <c r="W139" s="589"/>
      <c r="X139" s="589"/>
      <c r="Y139" s="589"/>
      <c r="Z139" s="590"/>
      <c r="AA139" s="587"/>
      <c r="AB139" s="587"/>
      <c r="AC139" s="587"/>
      <c r="AD139" s="587"/>
    </row>
    <row r="140" spans="1:30" ht="10.5" customHeight="1" x14ac:dyDescent="0.2">
      <c r="A140" s="45" t="s">
        <v>7</v>
      </c>
    </row>
    <row r="141" spans="1:30" ht="3.75" customHeight="1" x14ac:dyDescent="0.2"/>
    <row r="142" spans="1:30" ht="11.25" customHeight="1" x14ac:dyDescent="0.2">
      <c r="A142" s="546" t="s">
        <v>673</v>
      </c>
      <c r="B142" s="546"/>
      <c r="C142" s="546"/>
      <c r="D142" s="546"/>
      <c r="E142" s="546"/>
      <c r="F142" s="546"/>
      <c r="G142" s="546"/>
      <c r="H142" s="546"/>
      <c r="I142" s="546"/>
      <c r="J142" s="546"/>
      <c r="K142" s="546"/>
      <c r="L142" s="546"/>
      <c r="M142" s="546"/>
      <c r="N142" s="546"/>
      <c r="O142" s="546"/>
      <c r="P142" s="546"/>
      <c r="Q142" s="546"/>
      <c r="R142" s="546"/>
      <c r="S142" s="546"/>
      <c r="T142" s="546"/>
      <c r="U142" s="546"/>
      <c r="V142" s="546"/>
      <c r="W142" s="546"/>
      <c r="X142" s="546"/>
      <c r="Y142" s="546"/>
      <c r="Z142" s="546"/>
      <c r="AA142" s="546"/>
      <c r="AB142" s="546"/>
      <c r="AC142" s="546"/>
      <c r="AD142" s="546"/>
    </row>
    <row r="143" spans="1:30" ht="3.75" customHeight="1" x14ac:dyDescent="0.2"/>
    <row r="144" spans="1:30" ht="11.25" customHeight="1" x14ac:dyDescent="0.2">
      <c r="A144" s="556" t="s">
        <v>396</v>
      </c>
      <c r="B144" s="556"/>
      <c r="C144" s="556"/>
      <c r="D144" s="556"/>
      <c r="E144" s="556"/>
      <c r="F144" s="572">
        <f>'1 skirsnis'!B133</f>
        <v>0</v>
      </c>
      <c r="G144" s="573"/>
      <c r="H144" s="573"/>
      <c r="I144" s="573"/>
      <c r="J144" s="573"/>
      <c r="K144" s="573"/>
      <c r="L144" s="573"/>
      <c r="M144" s="573"/>
      <c r="N144" s="573"/>
      <c r="O144" s="573"/>
      <c r="P144" s="573"/>
      <c r="Q144" s="573"/>
      <c r="R144" s="573"/>
      <c r="S144" s="573"/>
      <c r="T144" s="573"/>
      <c r="U144" s="573"/>
      <c r="V144" s="573"/>
      <c r="W144" s="573"/>
      <c r="X144" s="573"/>
      <c r="Y144" s="573"/>
      <c r="Z144" s="573"/>
      <c r="AA144" s="573"/>
      <c r="AB144" s="573"/>
      <c r="AC144" s="573"/>
      <c r="AD144" s="574"/>
    </row>
    <row r="145" spans="1:30" ht="11.25" customHeight="1" x14ac:dyDescent="0.2">
      <c r="A145" s="556"/>
      <c r="B145" s="556"/>
      <c r="C145" s="556"/>
      <c r="D145" s="556"/>
      <c r="E145" s="556"/>
      <c r="F145" s="575"/>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33"/>
    </row>
    <row r="146" spans="1:30" ht="11.25" customHeight="1" x14ac:dyDescent="0.2">
      <c r="A146" s="556"/>
      <c r="B146" s="556"/>
      <c r="C146" s="556"/>
      <c r="D146" s="556"/>
      <c r="E146" s="556"/>
      <c r="F146" s="577"/>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9"/>
    </row>
    <row r="147" spans="1:30" ht="3.75" customHeight="1" x14ac:dyDescent="0.2"/>
    <row r="148" spans="1:30" ht="21" customHeight="1" x14ac:dyDescent="0.2">
      <c r="A148" s="586" t="s">
        <v>298</v>
      </c>
      <c r="B148" s="586"/>
      <c r="C148" s="586"/>
      <c r="D148" s="586"/>
      <c r="E148" s="586"/>
      <c r="F148" s="586"/>
      <c r="G148" s="586"/>
      <c r="H148" s="586"/>
      <c r="I148" s="586"/>
      <c r="J148" s="586"/>
      <c r="K148" s="586"/>
      <c r="L148" s="586"/>
      <c r="M148" s="586"/>
      <c r="N148" s="586" t="s">
        <v>529</v>
      </c>
      <c r="O148" s="586"/>
      <c r="P148" s="586"/>
      <c r="Q148" s="586"/>
      <c r="R148" s="586" t="s">
        <v>515</v>
      </c>
      <c r="S148" s="586"/>
      <c r="T148" s="586"/>
      <c r="U148" s="586"/>
      <c r="V148" s="586" t="s">
        <v>516</v>
      </c>
      <c r="W148" s="586"/>
      <c r="X148" s="586"/>
      <c r="Y148" s="586"/>
      <c r="Z148" s="586" t="s">
        <v>8</v>
      </c>
      <c r="AA148" s="586"/>
      <c r="AB148" s="586"/>
      <c r="AC148" s="586"/>
      <c r="AD148" s="586"/>
    </row>
    <row r="149" spans="1:30" ht="10.5" customHeight="1" x14ac:dyDescent="0.2">
      <c r="A149" s="567" t="s">
        <v>66</v>
      </c>
      <c r="B149" s="567"/>
      <c r="C149" s="567"/>
      <c r="D149" s="567"/>
      <c r="E149" s="567"/>
      <c r="F149" s="567"/>
      <c r="G149" s="567"/>
      <c r="H149" s="567"/>
      <c r="I149" s="567"/>
      <c r="J149" s="567"/>
      <c r="K149" s="567"/>
      <c r="L149" s="567"/>
      <c r="M149" s="567"/>
      <c r="N149" s="568">
        <f>'3 skirsnis (1)'!D10</f>
        <v>0</v>
      </c>
      <c r="O149" s="568"/>
      <c r="P149" s="568"/>
      <c r="Q149" s="568"/>
      <c r="R149" s="568">
        <f>'3 skirsnis (1)'!E10</f>
        <v>0</v>
      </c>
      <c r="S149" s="568"/>
      <c r="T149" s="568"/>
      <c r="U149" s="568"/>
      <c r="V149" s="568">
        <f>'3 skirsnis (1)'!F10</f>
        <v>0</v>
      </c>
      <c r="W149" s="568"/>
      <c r="X149" s="568"/>
      <c r="Y149" s="568"/>
      <c r="Z149" s="585" t="str">
        <f>IF('3 skirsnis (1)'!G10=0,"",'3 skirsnis (1)'!G10)</f>
        <v/>
      </c>
      <c r="AA149" s="585"/>
      <c r="AB149" s="585"/>
      <c r="AC149" s="585"/>
      <c r="AD149" s="585"/>
    </row>
    <row r="150" spans="1:30" ht="10.5" customHeight="1" x14ac:dyDescent="0.2">
      <c r="A150" s="580">
        <f>'3 skirsnis (1)'!A11</f>
        <v>0</v>
      </c>
      <c r="B150" s="580"/>
      <c r="C150" s="580"/>
      <c r="D150" s="580"/>
      <c r="E150" s="580"/>
      <c r="F150" s="580"/>
      <c r="G150" s="580"/>
      <c r="H150" s="580"/>
      <c r="I150" s="580"/>
      <c r="J150" s="580"/>
      <c r="K150" s="580"/>
      <c r="L150" s="580"/>
      <c r="M150" s="580"/>
      <c r="N150" s="581">
        <f>'3 skirsnis (1)'!D11</f>
        <v>0</v>
      </c>
      <c r="O150" s="581"/>
      <c r="P150" s="581"/>
      <c r="Q150" s="581"/>
      <c r="R150" s="581">
        <f>'3 skirsnis (1)'!E11</f>
        <v>0</v>
      </c>
      <c r="S150" s="581"/>
      <c r="T150" s="581"/>
      <c r="U150" s="581"/>
      <c r="V150" s="581">
        <f>'3 skirsnis (1)'!F11</f>
        <v>0</v>
      </c>
      <c r="W150" s="581"/>
      <c r="X150" s="581"/>
      <c r="Y150" s="581"/>
      <c r="Z150" s="582" t="str">
        <f>IF('3 skirsnis (1)'!G11=0,"",'3 skirsnis (1)'!G11)</f>
        <v/>
      </c>
      <c r="AA150" s="583"/>
      <c r="AB150" s="583"/>
      <c r="AC150" s="583"/>
      <c r="AD150" s="584"/>
    </row>
    <row r="151" spans="1:30" ht="10.5" customHeight="1" x14ac:dyDescent="0.2">
      <c r="A151" s="580">
        <f>'3 skirsnis (1)'!A12</f>
        <v>0</v>
      </c>
      <c r="B151" s="580"/>
      <c r="C151" s="580"/>
      <c r="D151" s="580"/>
      <c r="E151" s="580"/>
      <c r="F151" s="580"/>
      <c r="G151" s="580"/>
      <c r="H151" s="580"/>
      <c r="I151" s="580"/>
      <c r="J151" s="580"/>
      <c r="K151" s="580"/>
      <c r="L151" s="580"/>
      <c r="M151" s="580"/>
      <c r="N151" s="581">
        <f>'3 skirsnis (1)'!D12</f>
        <v>0</v>
      </c>
      <c r="O151" s="581"/>
      <c r="P151" s="581"/>
      <c r="Q151" s="581"/>
      <c r="R151" s="581">
        <f>'3 skirsnis (1)'!E12</f>
        <v>0</v>
      </c>
      <c r="S151" s="581"/>
      <c r="T151" s="581"/>
      <c r="U151" s="581"/>
      <c r="V151" s="581">
        <f>'3 skirsnis (1)'!F12</f>
        <v>0</v>
      </c>
      <c r="W151" s="581"/>
      <c r="X151" s="581"/>
      <c r="Y151" s="581"/>
      <c r="Z151" s="582" t="str">
        <f>IF('3 skirsnis (1)'!G12=0,"",'3 skirsnis (1)'!G12)</f>
        <v/>
      </c>
      <c r="AA151" s="583"/>
      <c r="AB151" s="583"/>
      <c r="AC151" s="583"/>
      <c r="AD151" s="584"/>
    </row>
    <row r="152" spans="1:30" ht="10.5" customHeight="1" x14ac:dyDescent="0.2">
      <c r="A152" s="580">
        <f>'3 skirsnis (1)'!A13</f>
        <v>0</v>
      </c>
      <c r="B152" s="580"/>
      <c r="C152" s="580"/>
      <c r="D152" s="580"/>
      <c r="E152" s="580"/>
      <c r="F152" s="580"/>
      <c r="G152" s="580"/>
      <c r="H152" s="580"/>
      <c r="I152" s="580"/>
      <c r="J152" s="580"/>
      <c r="K152" s="580"/>
      <c r="L152" s="580"/>
      <c r="M152" s="580"/>
      <c r="N152" s="581">
        <f>'3 skirsnis (1)'!D13</f>
        <v>0</v>
      </c>
      <c r="O152" s="581"/>
      <c r="P152" s="581"/>
      <c r="Q152" s="581"/>
      <c r="R152" s="581">
        <f>'3 skirsnis (1)'!E13</f>
        <v>0</v>
      </c>
      <c r="S152" s="581"/>
      <c r="T152" s="581"/>
      <c r="U152" s="581"/>
      <c r="V152" s="581">
        <f>'3 skirsnis (1)'!F13</f>
        <v>0</v>
      </c>
      <c r="W152" s="581"/>
      <c r="X152" s="581"/>
      <c r="Y152" s="581"/>
      <c r="Z152" s="582" t="str">
        <f>IF('3 skirsnis (1)'!G13=0,"",'3 skirsnis (1)'!G13)</f>
        <v/>
      </c>
      <c r="AA152" s="583"/>
      <c r="AB152" s="583"/>
      <c r="AC152" s="583"/>
      <c r="AD152" s="584"/>
    </row>
    <row r="153" spans="1:30" ht="10.5" customHeight="1" x14ac:dyDescent="0.2">
      <c r="A153" s="580">
        <f>'3 skirsnis (1)'!A14</f>
        <v>0</v>
      </c>
      <c r="B153" s="580"/>
      <c r="C153" s="580"/>
      <c r="D153" s="580"/>
      <c r="E153" s="580"/>
      <c r="F153" s="580"/>
      <c r="G153" s="580"/>
      <c r="H153" s="580"/>
      <c r="I153" s="580"/>
      <c r="J153" s="580"/>
      <c r="K153" s="580"/>
      <c r="L153" s="580"/>
      <c r="M153" s="580"/>
      <c r="N153" s="581">
        <f>'3 skirsnis (1)'!D14</f>
        <v>0</v>
      </c>
      <c r="O153" s="581"/>
      <c r="P153" s="581"/>
      <c r="Q153" s="581"/>
      <c r="R153" s="581">
        <f>'3 skirsnis (1)'!E14</f>
        <v>0</v>
      </c>
      <c r="S153" s="581"/>
      <c r="T153" s="581"/>
      <c r="U153" s="581"/>
      <c r="V153" s="581">
        <f>'3 skirsnis (1)'!F14</f>
        <v>0</v>
      </c>
      <c r="W153" s="581"/>
      <c r="X153" s="581"/>
      <c r="Y153" s="581"/>
      <c r="Z153" s="582" t="str">
        <f>IF('3 skirsnis (1)'!G14=0,"",'3 skirsnis (1)'!G14)</f>
        <v/>
      </c>
      <c r="AA153" s="583"/>
      <c r="AB153" s="583"/>
      <c r="AC153" s="583"/>
      <c r="AD153" s="584"/>
    </row>
    <row r="154" spans="1:30" ht="10.5" customHeight="1" x14ac:dyDescent="0.2">
      <c r="A154" s="580">
        <f>'3 skirsnis (1)'!A15</f>
        <v>0</v>
      </c>
      <c r="B154" s="580"/>
      <c r="C154" s="580"/>
      <c r="D154" s="580"/>
      <c r="E154" s="580"/>
      <c r="F154" s="580"/>
      <c r="G154" s="580"/>
      <c r="H154" s="580"/>
      <c r="I154" s="580"/>
      <c r="J154" s="580"/>
      <c r="K154" s="580"/>
      <c r="L154" s="580"/>
      <c r="M154" s="580"/>
      <c r="N154" s="581">
        <f>'3 skirsnis (1)'!D15</f>
        <v>0</v>
      </c>
      <c r="O154" s="581"/>
      <c r="P154" s="581"/>
      <c r="Q154" s="581"/>
      <c r="R154" s="581">
        <f>'3 skirsnis (1)'!E15</f>
        <v>0</v>
      </c>
      <c r="S154" s="581"/>
      <c r="T154" s="581"/>
      <c r="U154" s="581"/>
      <c r="V154" s="581">
        <f>'3 skirsnis (1)'!F15</f>
        <v>0</v>
      </c>
      <c r="W154" s="581"/>
      <c r="X154" s="581"/>
      <c r="Y154" s="581"/>
      <c r="Z154" s="582" t="str">
        <f>IF('3 skirsnis (1)'!G15=0,"",'3 skirsnis (1)'!G15)</f>
        <v/>
      </c>
      <c r="AA154" s="583"/>
      <c r="AB154" s="583"/>
      <c r="AC154" s="583"/>
      <c r="AD154" s="584"/>
    </row>
    <row r="155" spans="1:30" ht="10.5" customHeight="1" x14ac:dyDescent="0.2">
      <c r="A155" s="580">
        <f>'3 skirsnis (1)'!A16</f>
        <v>0</v>
      </c>
      <c r="B155" s="580"/>
      <c r="C155" s="580"/>
      <c r="D155" s="580"/>
      <c r="E155" s="580"/>
      <c r="F155" s="580"/>
      <c r="G155" s="580"/>
      <c r="H155" s="580"/>
      <c r="I155" s="580"/>
      <c r="J155" s="580"/>
      <c r="K155" s="580"/>
      <c r="L155" s="580"/>
      <c r="M155" s="580"/>
      <c r="N155" s="581">
        <f>'3 skirsnis (1)'!D16</f>
        <v>0</v>
      </c>
      <c r="O155" s="581"/>
      <c r="P155" s="581"/>
      <c r="Q155" s="581"/>
      <c r="R155" s="581">
        <f>'3 skirsnis (1)'!E16</f>
        <v>0</v>
      </c>
      <c r="S155" s="581"/>
      <c r="T155" s="581"/>
      <c r="U155" s="581"/>
      <c r="V155" s="581">
        <f>'3 skirsnis (1)'!F16</f>
        <v>0</v>
      </c>
      <c r="W155" s="581"/>
      <c r="X155" s="581"/>
      <c r="Y155" s="581"/>
      <c r="Z155" s="582" t="str">
        <f>IF('3 skirsnis (1)'!G16=0,"",'3 skirsnis (1)'!G16)</f>
        <v/>
      </c>
      <c r="AA155" s="583"/>
      <c r="AB155" s="583"/>
      <c r="AC155" s="583"/>
      <c r="AD155" s="584"/>
    </row>
    <row r="156" spans="1:30" ht="10.5" customHeight="1" x14ac:dyDescent="0.2">
      <c r="A156" s="580">
        <f>'3 skirsnis (1)'!A17</f>
        <v>0</v>
      </c>
      <c r="B156" s="580"/>
      <c r="C156" s="580"/>
      <c r="D156" s="580"/>
      <c r="E156" s="580"/>
      <c r="F156" s="580"/>
      <c r="G156" s="580"/>
      <c r="H156" s="580"/>
      <c r="I156" s="580"/>
      <c r="J156" s="580"/>
      <c r="K156" s="580"/>
      <c r="L156" s="580"/>
      <c r="M156" s="580"/>
      <c r="N156" s="581">
        <f>'3 skirsnis (1)'!D17</f>
        <v>0</v>
      </c>
      <c r="O156" s="581"/>
      <c r="P156" s="581"/>
      <c r="Q156" s="581"/>
      <c r="R156" s="581">
        <f>'3 skirsnis (1)'!E17</f>
        <v>0</v>
      </c>
      <c r="S156" s="581"/>
      <c r="T156" s="581"/>
      <c r="U156" s="581"/>
      <c r="V156" s="581">
        <f>'3 skirsnis (1)'!F17</f>
        <v>0</v>
      </c>
      <c r="W156" s="581"/>
      <c r="X156" s="581"/>
      <c r="Y156" s="581"/>
      <c r="Z156" s="582" t="str">
        <f>IF('3 skirsnis (1)'!G17=0,"",'3 skirsnis (1)'!G17)</f>
        <v/>
      </c>
      <c r="AA156" s="583"/>
      <c r="AB156" s="583"/>
      <c r="AC156" s="583"/>
      <c r="AD156" s="584"/>
    </row>
    <row r="157" spans="1:30" ht="10.5" customHeight="1" x14ac:dyDescent="0.2">
      <c r="A157" s="580">
        <f>'3 skirsnis (1)'!A18</f>
        <v>0</v>
      </c>
      <c r="B157" s="580"/>
      <c r="C157" s="580"/>
      <c r="D157" s="580"/>
      <c r="E157" s="580"/>
      <c r="F157" s="580"/>
      <c r="G157" s="580"/>
      <c r="H157" s="580"/>
      <c r="I157" s="580"/>
      <c r="J157" s="580"/>
      <c r="K157" s="580"/>
      <c r="L157" s="580"/>
      <c r="M157" s="580"/>
      <c r="N157" s="581">
        <f>'3 skirsnis (1)'!D18</f>
        <v>0</v>
      </c>
      <c r="O157" s="581"/>
      <c r="P157" s="581"/>
      <c r="Q157" s="581"/>
      <c r="R157" s="581">
        <f>'3 skirsnis (1)'!E18</f>
        <v>0</v>
      </c>
      <c r="S157" s="581"/>
      <c r="T157" s="581"/>
      <c r="U157" s="581"/>
      <c r="V157" s="581">
        <f>'3 skirsnis (1)'!F18</f>
        <v>0</v>
      </c>
      <c r="W157" s="581"/>
      <c r="X157" s="581"/>
      <c r="Y157" s="581"/>
      <c r="Z157" s="582" t="str">
        <f>IF('3 skirsnis (1)'!G18=0,"",'3 skirsnis (1)'!G18)</f>
        <v/>
      </c>
      <c r="AA157" s="583"/>
      <c r="AB157" s="583"/>
      <c r="AC157" s="583"/>
      <c r="AD157" s="584"/>
    </row>
    <row r="158" spans="1:30" ht="10.5" customHeight="1" x14ac:dyDescent="0.2">
      <c r="A158" s="567" t="s">
        <v>65</v>
      </c>
      <c r="B158" s="567"/>
      <c r="C158" s="567"/>
      <c r="D158" s="567"/>
      <c r="E158" s="567"/>
      <c r="F158" s="567"/>
      <c r="G158" s="567"/>
      <c r="H158" s="567"/>
      <c r="I158" s="567"/>
      <c r="J158" s="567"/>
      <c r="K158" s="567"/>
      <c r="L158" s="567"/>
      <c r="M158" s="567"/>
      <c r="N158" s="568">
        <f>'3 skirsnis (1)'!D19</f>
        <v>0</v>
      </c>
      <c r="O158" s="568"/>
      <c r="P158" s="568"/>
      <c r="Q158" s="568"/>
      <c r="R158" s="568">
        <f>'3 skirsnis (1)'!E19</f>
        <v>0</v>
      </c>
      <c r="S158" s="568"/>
      <c r="T158" s="568"/>
      <c r="U158" s="568"/>
      <c r="V158" s="568">
        <f>'3 skirsnis (1)'!F19</f>
        <v>0</v>
      </c>
      <c r="W158" s="568"/>
      <c r="X158" s="568"/>
      <c r="Y158" s="568"/>
      <c r="Z158" s="569" t="str">
        <f>IF('3 skirsnis (1)'!G19=0,"",'3 skirsnis (1)'!G19)</f>
        <v/>
      </c>
      <c r="AA158" s="570"/>
      <c r="AB158" s="570"/>
      <c r="AC158" s="570"/>
      <c r="AD158" s="571"/>
    </row>
    <row r="159" spans="1:30" ht="10.5" customHeight="1" x14ac:dyDescent="0.2">
      <c r="A159" s="580">
        <f>'3 skirsnis (1)'!A20</f>
        <v>0</v>
      </c>
      <c r="B159" s="580"/>
      <c r="C159" s="580"/>
      <c r="D159" s="580"/>
      <c r="E159" s="580"/>
      <c r="F159" s="580"/>
      <c r="G159" s="580"/>
      <c r="H159" s="580"/>
      <c r="I159" s="580"/>
      <c r="J159" s="580"/>
      <c r="K159" s="580"/>
      <c r="L159" s="580"/>
      <c r="M159" s="580"/>
      <c r="N159" s="581">
        <f>'3 skirsnis (1)'!D20</f>
        <v>0</v>
      </c>
      <c r="O159" s="581"/>
      <c r="P159" s="581"/>
      <c r="Q159" s="581"/>
      <c r="R159" s="581">
        <f>'3 skirsnis (1)'!E20</f>
        <v>0</v>
      </c>
      <c r="S159" s="581"/>
      <c r="T159" s="581"/>
      <c r="U159" s="581"/>
      <c r="V159" s="581">
        <f>'3 skirsnis (1)'!F20</f>
        <v>0</v>
      </c>
      <c r="W159" s="581"/>
      <c r="X159" s="581"/>
      <c r="Y159" s="581"/>
      <c r="Z159" s="582" t="str">
        <f>IF('3 skirsnis (1)'!G20=0,"",'3 skirsnis (1)'!G20)</f>
        <v/>
      </c>
      <c r="AA159" s="583"/>
      <c r="AB159" s="583"/>
      <c r="AC159" s="583"/>
      <c r="AD159" s="584"/>
    </row>
    <row r="160" spans="1:30" ht="10.5" customHeight="1" x14ac:dyDescent="0.2">
      <c r="A160" s="580">
        <f>'3 skirsnis (1)'!A21</f>
        <v>0</v>
      </c>
      <c r="B160" s="580"/>
      <c r="C160" s="580"/>
      <c r="D160" s="580"/>
      <c r="E160" s="580"/>
      <c r="F160" s="580"/>
      <c r="G160" s="580"/>
      <c r="H160" s="580"/>
      <c r="I160" s="580"/>
      <c r="J160" s="580"/>
      <c r="K160" s="580"/>
      <c r="L160" s="580"/>
      <c r="M160" s="580"/>
      <c r="N160" s="581">
        <f>'3 skirsnis (1)'!D21</f>
        <v>0</v>
      </c>
      <c r="O160" s="581"/>
      <c r="P160" s="581"/>
      <c r="Q160" s="581"/>
      <c r="R160" s="581">
        <f>'3 skirsnis (1)'!E21</f>
        <v>0</v>
      </c>
      <c r="S160" s="581"/>
      <c r="T160" s="581"/>
      <c r="U160" s="581"/>
      <c r="V160" s="581">
        <f>'3 skirsnis (1)'!F21</f>
        <v>0</v>
      </c>
      <c r="W160" s="581"/>
      <c r="X160" s="581"/>
      <c r="Y160" s="581"/>
      <c r="Z160" s="582" t="str">
        <f>IF('3 skirsnis (1)'!G21=0,"",'3 skirsnis (1)'!G21)</f>
        <v/>
      </c>
      <c r="AA160" s="583"/>
      <c r="AB160" s="583"/>
      <c r="AC160" s="583"/>
      <c r="AD160" s="584"/>
    </row>
    <row r="161" spans="1:30" ht="10.5" customHeight="1" x14ac:dyDescent="0.2">
      <c r="A161" s="580">
        <f>'3 skirsnis (1)'!A22</f>
        <v>0</v>
      </c>
      <c r="B161" s="580"/>
      <c r="C161" s="580"/>
      <c r="D161" s="580"/>
      <c r="E161" s="580"/>
      <c r="F161" s="580"/>
      <c r="G161" s="580"/>
      <c r="H161" s="580"/>
      <c r="I161" s="580"/>
      <c r="J161" s="580"/>
      <c r="K161" s="580"/>
      <c r="L161" s="580"/>
      <c r="M161" s="580"/>
      <c r="N161" s="581">
        <f>'3 skirsnis (1)'!D22</f>
        <v>0</v>
      </c>
      <c r="O161" s="581"/>
      <c r="P161" s="581"/>
      <c r="Q161" s="581"/>
      <c r="R161" s="581">
        <f>'3 skirsnis (1)'!E22</f>
        <v>0</v>
      </c>
      <c r="S161" s="581"/>
      <c r="T161" s="581"/>
      <c r="U161" s="581"/>
      <c r="V161" s="581">
        <f>'3 skirsnis (1)'!F22</f>
        <v>0</v>
      </c>
      <c r="W161" s="581"/>
      <c r="X161" s="581"/>
      <c r="Y161" s="581"/>
      <c r="Z161" s="582" t="str">
        <f>IF('3 skirsnis (1)'!G22=0,"",'3 skirsnis (1)'!G22)</f>
        <v/>
      </c>
      <c r="AA161" s="583"/>
      <c r="AB161" s="583"/>
      <c r="AC161" s="583"/>
      <c r="AD161" s="584"/>
    </row>
    <row r="162" spans="1:30" ht="10.5" customHeight="1" x14ac:dyDescent="0.2">
      <c r="A162" s="580">
        <f>'3 skirsnis (1)'!A23</f>
        <v>0</v>
      </c>
      <c r="B162" s="580"/>
      <c r="C162" s="580"/>
      <c r="D162" s="580"/>
      <c r="E162" s="580"/>
      <c r="F162" s="580"/>
      <c r="G162" s="580"/>
      <c r="H162" s="580"/>
      <c r="I162" s="580"/>
      <c r="J162" s="580"/>
      <c r="K162" s="580"/>
      <c r="L162" s="580"/>
      <c r="M162" s="580"/>
      <c r="N162" s="581">
        <f>'3 skirsnis (1)'!D23</f>
        <v>0</v>
      </c>
      <c r="O162" s="581"/>
      <c r="P162" s="581"/>
      <c r="Q162" s="581"/>
      <c r="R162" s="581">
        <f>'3 skirsnis (1)'!E23</f>
        <v>0</v>
      </c>
      <c r="S162" s="581"/>
      <c r="T162" s="581"/>
      <c r="U162" s="581"/>
      <c r="V162" s="581">
        <f>'3 skirsnis (1)'!F23</f>
        <v>0</v>
      </c>
      <c r="W162" s="581"/>
      <c r="X162" s="581"/>
      <c r="Y162" s="581"/>
      <c r="Z162" s="582" t="str">
        <f>IF('3 skirsnis (1)'!G23=0,"",'3 skirsnis (1)'!G23)</f>
        <v/>
      </c>
      <c r="AA162" s="583"/>
      <c r="AB162" s="583"/>
      <c r="AC162" s="583"/>
      <c r="AD162" s="584"/>
    </row>
    <row r="163" spans="1:30" ht="10.5" customHeight="1" x14ac:dyDescent="0.2">
      <c r="A163" s="580">
        <f>'3 skirsnis (1)'!A24</f>
        <v>0</v>
      </c>
      <c r="B163" s="580"/>
      <c r="C163" s="580"/>
      <c r="D163" s="580"/>
      <c r="E163" s="580"/>
      <c r="F163" s="580"/>
      <c r="G163" s="580"/>
      <c r="H163" s="580"/>
      <c r="I163" s="580"/>
      <c r="J163" s="580"/>
      <c r="K163" s="580"/>
      <c r="L163" s="580"/>
      <c r="M163" s="580"/>
      <c r="N163" s="581">
        <f>'3 skirsnis (1)'!D24</f>
        <v>0</v>
      </c>
      <c r="O163" s="581"/>
      <c r="P163" s="581"/>
      <c r="Q163" s="581"/>
      <c r="R163" s="581">
        <f>'3 skirsnis (1)'!E24</f>
        <v>0</v>
      </c>
      <c r="S163" s="581"/>
      <c r="T163" s="581"/>
      <c r="U163" s="581"/>
      <c r="V163" s="581">
        <f>'3 skirsnis (1)'!F24</f>
        <v>0</v>
      </c>
      <c r="W163" s="581"/>
      <c r="X163" s="581"/>
      <c r="Y163" s="581"/>
      <c r="Z163" s="582" t="str">
        <f>IF('3 skirsnis (1)'!G24=0,"",'3 skirsnis (1)'!G24)</f>
        <v/>
      </c>
      <c r="AA163" s="583"/>
      <c r="AB163" s="583"/>
      <c r="AC163" s="583"/>
      <c r="AD163" s="584"/>
    </row>
    <row r="164" spans="1:30" ht="10.5" customHeight="1" x14ac:dyDescent="0.2">
      <c r="A164" s="567" t="s">
        <v>217</v>
      </c>
      <c r="B164" s="567"/>
      <c r="C164" s="567"/>
      <c r="D164" s="567"/>
      <c r="E164" s="567"/>
      <c r="F164" s="567"/>
      <c r="G164" s="567"/>
      <c r="H164" s="567"/>
      <c r="I164" s="567"/>
      <c r="J164" s="567"/>
      <c r="K164" s="567"/>
      <c r="L164" s="567"/>
      <c r="M164" s="567"/>
      <c r="N164" s="568">
        <f>'3 skirsnis (1)'!D25</f>
        <v>0</v>
      </c>
      <c r="O164" s="568"/>
      <c r="P164" s="568"/>
      <c r="Q164" s="568"/>
      <c r="R164" s="568">
        <f>'3 skirsnis (1)'!E25</f>
        <v>0</v>
      </c>
      <c r="S164" s="568"/>
      <c r="T164" s="568"/>
      <c r="U164" s="568"/>
      <c r="V164" s="568">
        <f>'3 skirsnis (1)'!F25</f>
        <v>0</v>
      </c>
      <c r="W164" s="568"/>
      <c r="X164" s="568"/>
      <c r="Y164" s="568"/>
      <c r="Z164" s="569" t="str">
        <f>IF('3 skirsnis (1)'!G25=0,"",'3 skirsnis (1)'!G25)</f>
        <v/>
      </c>
      <c r="AA164" s="570"/>
      <c r="AB164" s="570"/>
      <c r="AC164" s="570"/>
      <c r="AD164" s="571"/>
    </row>
    <row r="165" spans="1:30" ht="3.75" customHeight="1" x14ac:dyDescent="0.2"/>
    <row r="166" spans="1:30" x14ac:dyDescent="0.2">
      <c r="A166" s="556" t="s">
        <v>16</v>
      </c>
      <c r="B166" s="556"/>
      <c r="C166" s="556"/>
      <c r="D166" s="556"/>
      <c r="E166" s="556"/>
      <c r="F166" s="572">
        <f>'1 skirsnis'!B84</f>
        <v>0</v>
      </c>
      <c r="G166" s="573"/>
      <c r="H166" s="573"/>
      <c r="I166" s="573"/>
      <c r="J166" s="573"/>
      <c r="K166" s="573"/>
      <c r="L166" s="573"/>
      <c r="M166" s="573"/>
      <c r="N166" s="573"/>
      <c r="O166" s="573"/>
      <c r="P166" s="573"/>
      <c r="Q166" s="573"/>
      <c r="R166" s="573"/>
      <c r="S166" s="573"/>
      <c r="T166" s="573"/>
      <c r="U166" s="573"/>
      <c r="V166" s="573"/>
      <c r="W166" s="573"/>
      <c r="X166" s="573"/>
      <c r="Y166" s="573"/>
      <c r="Z166" s="573"/>
      <c r="AA166" s="573"/>
      <c r="AB166" s="573"/>
      <c r="AC166" s="573"/>
      <c r="AD166" s="574"/>
    </row>
    <row r="167" spans="1:30" x14ac:dyDescent="0.2">
      <c r="A167" s="556"/>
      <c r="B167" s="556"/>
      <c r="C167" s="556"/>
      <c r="D167" s="556"/>
      <c r="E167" s="556"/>
      <c r="F167" s="575"/>
      <c r="G167" s="576"/>
      <c r="H167" s="576"/>
      <c r="I167" s="576"/>
      <c r="J167" s="576"/>
      <c r="K167" s="576"/>
      <c r="L167" s="576"/>
      <c r="M167" s="576"/>
      <c r="N167" s="576"/>
      <c r="O167" s="576"/>
      <c r="P167" s="576"/>
      <c r="Q167" s="576"/>
      <c r="R167" s="576"/>
      <c r="S167" s="576"/>
      <c r="T167" s="576"/>
      <c r="U167" s="576"/>
      <c r="V167" s="576"/>
      <c r="W167" s="576"/>
      <c r="X167" s="576"/>
      <c r="Y167" s="576"/>
      <c r="Z167" s="576"/>
      <c r="AA167" s="576"/>
      <c r="AB167" s="576"/>
      <c r="AC167" s="576"/>
      <c r="AD167" s="533"/>
    </row>
    <row r="168" spans="1:30" x14ac:dyDescent="0.2">
      <c r="A168" s="556"/>
      <c r="B168" s="556"/>
      <c r="C168" s="556"/>
      <c r="D168" s="556"/>
      <c r="E168" s="556"/>
      <c r="F168" s="577"/>
      <c r="G168" s="578"/>
      <c r="H168" s="578"/>
      <c r="I168" s="578"/>
      <c r="J168" s="578"/>
      <c r="K168" s="578"/>
      <c r="L168" s="578"/>
      <c r="M168" s="578"/>
      <c r="N168" s="578"/>
      <c r="O168" s="578"/>
      <c r="P168" s="578"/>
      <c r="Q168" s="578"/>
      <c r="R168" s="578"/>
      <c r="S168" s="578"/>
      <c r="T168" s="578"/>
      <c r="U168" s="578"/>
      <c r="V168" s="578"/>
      <c r="W168" s="578"/>
      <c r="X168" s="578"/>
      <c r="Y168" s="578"/>
      <c r="Z168" s="578"/>
      <c r="AA168" s="578"/>
      <c r="AB168" s="578"/>
      <c r="AC168" s="578"/>
      <c r="AD168" s="579"/>
    </row>
    <row r="169" spans="1:30" ht="3.75" customHeight="1" x14ac:dyDescent="0.2"/>
    <row r="170" spans="1:30" x14ac:dyDescent="0.2">
      <c r="A170" s="556" t="s">
        <v>17</v>
      </c>
      <c r="B170" s="556"/>
      <c r="C170" s="556"/>
      <c r="D170" s="556"/>
      <c r="E170" s="556"/>
      <c r="F170" s="557"/>
      <c r="G170" s="558"/>
      <c r="H170" s="558"/>
      <c r="I170" s="558"/>
      <c r="J170" s="558"/>
      <c r="K170" s="558"/>
      <c r="L170" s="558"/>
      <c r="M170" s="558"/>
      <c r="N170" s="558"/>
      <c r="O170" s="558"/>
      <c r="P170" s="558"/>
      <c r="Q170" s="558"/>
      <c r="R170" s="558"/>
      <c r="S170" s="558"/>
      <c r="T170" s="558"/>
      <c r="U170" s="558"/>
      <c r="V170" s="558"/>
      <c r="W170" s="558"/>
      <c r="X170" s="558"/>
      <c r="Y170" s="558"/>
      <c r="Z170" s="558"/>
      <c r="AA170" s="558"/>
      <c r="AB170" s="558"/>
      <c r="AC170" s="558"/>
      <c r="AD170" s="559"/>
    </row>
    <row r="171" spans="1:30" x14ac:dyDescent="0.2">
      <c r="A171" s="556"/>
      <c r="B171" s="556"/>
      <c r="C171" s="556"/>
      <c r="D171" s="556"/>
      <c r="E171" s="556"/>
      <c r="F171" s="560"/>
      <c r="G171" s="561"/>
      <c r="H171" s="561"/>
      <c r="I171" s="561"/>
      <c r="J171" s="561"/>
      <c r="K171" s="561"/>
      <c r="L171" s="561"/>
      <c r="M171" s="561"/>
      <c r="N171" s="561"/>
      <c r="O171" s="561"/>
      <c r="P171" s="561"/>
      <c r="Q171" s="561"/>
      <c r="R171" s="561"/>
      <c r="S171" s="561"/>
      <c r="T171" s="561"/>
      <c r="U171" s="561"/>
      <c r="V171" s="561"/>
      <c r="W171" s="561"/>
      <c r="X171" s="561"/>
      <c r="Y171" s="561"/>
      <c r="Z171" s="561"/>
      <c r="AA171" s="561"/>
      <c r="AB171" s="561"/>
      <c r="AC171" s="561"/>
      <c r="AD171" s="562"/>
    </row>
    <row r="172" spans="1:30" x14ac:dyDescent="0.2">
      <c r="A172" s="556"/>
      <c r="B172" s="556"/>
      <c r="C172" s="556"/>
      <c r="D172" s="556"/>
      <c r="E172" s="556"/>
      <c r="F172" s="563"/>
      <c r="G172" s="564"/>
      <c r="H172" s="564"/>
      <c r="I172" s="564"/>
      <c r="J172" s="564"/>
      <c r="K172" s="564"/>
      <c r="L172" s="564"/>
      <c r="M172" s="564"/>
      <c r="N172" s="564"/>
      <c r="O172" s="564"/>
      <c r="P172" s="564"/>
      <c r="Q172" s="564"/>
      <c r="R172" s="564"/>
      <c r="S172" s="564"/>
      <c r="T172" s="564"/>
      <c r="U172" s="564"/>
      <c r="V172" s="564"/>
      <c r="W172" s="564"/>
      <c r="X172" s="564"/>
      <c r="Y172" s="564"/>
      <c r="Z172" s="564"/>
      <c r="AA172" s="564"/>
      <c r="AB172" s="564"/>
      <c r="AC172" s="564"/>
      <c r="AD172" s="565"/>
    </row>
    <row r="173" spans="1:30" ht="3.75" customHeight="1" x14ac:dyDescent="0.2"/>
    <row r="174" spans="1:30" x14ac:dyDescent="0.2">
      <c r="A174" s="546" t="s">
        <v>18</v>
      </c>
      <c r="B174" s="546"/>
      <c r="C174" s="546"/>
      <c r="D174" s="546"/>
      <c r="E174" s="546"/>
      <c r="F174" s="546"/>
      <c r="G174" s="546"/>
      <c r="H174" s="546"/>
      <c r="I174" s="546"/>
      <c r="J174" s="546"/>
      <c r="K174" s="546"/>
      <c r="L174" s="546"/>
      <c r="M174" s="546"/>
      <c r="N174" s="546"/>
      <c r="O174" s="546"/>
      <c r="P174" s="546"/>
      <c r="Q174" s="546"/>
      <c r="R174" s="546"/>
      <c r="S174" s="546"/>
      <c r="T174" s="546"/>
      <c r="U174" s="546"/>
      <c r="V174" s="546"/>
      <c r="W174" s="546"/>
      <c r="X174" s="546"/>
      <c r="Y174" s="546"/>
      <c r="Z174" s="546"/>
      <c r="AA174" s="546"/>
      <c r="AB174" s="546"/>
      <c r="AC174" s="546"/>
      <c r="AD174" s="546"/>
    </row>
    <row r="175" spans="1:30" ht="3.75" customHeight="1" x14ac:dyDescent="0.2"/>
    <row r="176" spans="1:30" ht="31.5" customHeight="1" x14ac:dyDescent="0.2">
      <c r="A176" s="566" t="s">
        <v>752</v>
      </c>
      <c r="B176" s="566"/>
      <c r="C176" s="566"/>
      <c r="D176" s="566"/>
      <c r="E176" s="566"/>
      <c r="F176" s="566"/>
      <c r="G176" s="566"/>
      <c r="H176" s="566"/>
      <c r="I176" s="566"/>
      <c r="J176" s="566"/>
      <c r="K176" s="566"/>
      <c r="L176" s="566"/>
      <c r="M176" s="566" t="s">
        <v>530</v>
      </c>
      <c r="N176" s="566"/>
      <c r="O176" s="566"/>
      <c r="P176" s="566"/>
      <c r="Q176" s="566" t="s">
        <v>528</v>
      </c>
      <c r="R176" s="566"/>
      <c r="S176" s="566"/>
      <c r="T176" s="566"/>
      <c r="U176" s="566" t="s">
        <v>531</v>
      </c>
      <c r="V176" s="566"/>
      <c r="W176" s="566"/>
      <c r="X176" s="566" t="s">
        <v>19</v>
      </c>
      <c r="Y176" s="566"/>
      <c r="Z176" s="566"/>
      <c r="AA176" s="566"/>
      <c r="AB176" s="566"/>
      <c r="AC176" s="566"/>
      <c r="AD176" s="566"/>
    </row>
    <row r="177" spans="1:30" x14ac:dyDescent="0.2">
      <c r="A177" s="554"/>
      <c r="B177" s="554"/>
      <c r="C177" s="554"/>
      <c r="D177" s="554"/>
      <c r="E177" s="554"/>
      <c r="F177" s="554"/>
      <c r="G177" s="554"/>
      <c r="H177" s="554"/>
      <c r="I177" s="554"/>
      <c r="J177" s="554"/>
      <c r="K177" s="554"/>
      <c r="L177" s="554"/>
      <c r="M177" s="553"/>
      <c r="N177" s="553"/>
      <c r="O177" s="553"/>
      <c r="P177" s="553"/>
      <c r="Q177" s="553"/>
      <c r="R177" s="553"/>
      <c r="S177" s="553"/>
      <c r="T177" s="553"/>
      <c r="U177" s="553"/>
      <c r="V177" s="553"/>
      <c r="W177" s="553"/>
      <c r="X177" s="553"/>
      <c r="Y177" s="553"/>
      <c r="Z177" s="553"/>
      <c r="AA177" s="553"/>
      <c r="AB177" s="553"/>
      <c r="AC177" s="553"/>
      <c r="AD177" s="553"/>
    </row>
    <row r="178" spans="1:30" x14ac:dyDescent="0.2">
      <c r="A178" s="554"/>
      <c r="B178" s="554"/>
      <c r="C178" s="554"/>
      <c r="D178" s="554"/>
      <c r="E178" s="554"/>
      <c r="F178" s="554"/>
      <c r="G178" s="554"/>
      <c r="H178" s="554"/>
      <c r="I178" s="554"/>
      <c r="J178" s="554"/>
      <c r="K178" s="554"/>
      <c r="L178" s="554"/>
      <c r="M178" s="553"/>
      <c r="N178" s="553"/>
      <c r="O178" s="553"/>
      <c r="P178" s="553"/>
      <c r="Q178" s="553"/>
      <c r="R178" s="553"/>
      <c r="S178" s="553"/>
      <c r="T178" s="553"/>
      <c r="U178" s="553"/>
      <c r="V178" s="553"/>
      <c r="W178" s="553"/>
      <c r="X178" s="553"/>
      <c r="Y178" s="553"/>
      <c r="Z178" s="553"/>
      <c r="AA178" s="553"/>
      <c r="AB178" s="553"/>
      <c r="AC178" s="553"/>
      <c r="AD178" s="553"/>
    </row>
    <row r="179" spans="1:30" x14ac:dyDescent="0.2">
      <c r="A179" s="554"/>
      <c r="B179" s="554"/>
      <c r="C179" s="554"/>
      <c r="D179" s="554"/>
      <c r="E179" s="554"/>
      <c r="F179" s="554"/>
      <c r="G179" s="554"/>
      <c r="H179" s="554"/>
      <c r="I179" s="554"/>
      <c r="J179" s="554"/>
      <c r="K179" s="554"/>
      <c r="L179" s="554"/>
      <c r="M179" s="553"/>
      <c r="N179" s="553"/>
      <c r="O179" s="553"/>
      <c r="P179" s="553"/>
      <c r="Q179" s="553"/>
      <c r="R179" s="553"/>
      <c r="S179" s="553"/>
      <c r="T179" s="553"/>
      <c r="U179" s="553"/>
      <c r="V179" s="553"/>
      <c r="W179" s="553"/>
      <c r="X179" s="553"/>
      <c r="Y179" s="553"/>
      <c r="Z179" s="553"/>
      <c r="AA179" s="553"/>
      <c r="AB179" s="553"/>
      <c r="AC179" s="553"/>
      <c r="AD179" s="553"/>
    </row>
    <row r="180" spans="1:30" x14ac:dyDescent="0.2">
      <c r="A180" s="554"/>
      <c r="B180" s="554"/>
      <c r="C180" s="554"/>
      <c r="D180" s="554"/>
      <c r="E180" s="554"/>
      <c r="F180" s="554"/>
      <c r="G180" s="554"/>
      <c r="H180" s="554"/>
      <c r="I180" s="554"/>
      <c r="J180" s="554"/>
      <c r="K180" s="554"/>
      <c r="L180" s="554"/>
      <c r="M180" s="553"/>
      <c r="N180" s="553"/>
      <c r="O180" s="553"/>
      <c r="P180" s="553"/>
      <c r="Q180" s="553"/>
      <c r="R180" s="553"/>
      <c r="S180" s="553"/>
      <c r="T180" s="553"/>
      <c r="U180" s="553"/>
      <c r="V180" s="553"/>
      <c r="W180" s="553"/>
      <c r="X180" s="553"/>
      <c r="Y180" s="553"/>
      <c r="Z180" s="553"/>
      <c r="AA180" s="553"/>
      <c r="AB180" s="553"/>
      <c r="AC180" s="553"/>
      <c r="AD180" s="553"/>
    </row>
    <row r="181" spans="1:30" ht="3.75" customHeight="1" x14ac:dyDescent="0.2"/>
    <row r="182" spans="1:30" x14ac:dyDescent="0.2">
      <c r="A182" s="556" t="s">
        <v>20</v>
      </c>
      <c r="B182" s="556"/>
      <c r="C182" s="556"/>
      <c r="D182" s="556"/>
      <c r="E182" s="556"/>
      <c r="F182" s="556"/>
      <c r="G182" s="557"/>
      <c r="H182" s="558"/>
      <c r="I182" s="558"/>
      <c r="J182" s="558"/>
      <c r="K182" s="558"/>
      <c r="L182" s="558"/>
      <c r="M182" s="558"/>
      <c r="N182" s="558"/>
      <c r="O182" s="558"/>
      <c r="P182" s="558"/>
      <c r="Q182" s="558"/>
      <c r="R182" s="558"/>
      <c r="S182" s="558"/>
      <c r="T182" s="558"/>
      <c r="U182" s="558"/>
      <c r="V182" s="558"/>
      <c r="W182" s="558"/>
      <c r="X182" s="558"/>
      <c r="Y182" s="558"/>
      <c r="Z182" s="558"/>
      <c r="AA182" s="558"/>
      <c r="AB182" s="558"/>
      <c r="AC182" s="558"/>
      <c r="AD182" s="559"/>
    </row>
    <row r="183" spans="1:30" x14ac:dyDescent="0.2">
      <c r="A183" s="556"/>
      <c r="B183" s="556"/>
      <c r="C183" s="556"/>
      <c r="D183" s="556"/>
      <c r="E183" s="556"/>
      <c r="F183" s="556"/>
      <c r="G183" s="560"/>
      <c r="H183" s="561"/>
      <c r="I183" s="561"/>
      <c r="J183" s="561"/>
      <c r="K183" s="561"/>
      <c r="L183" s="561"/>
      <c r="M183" s="561"/>
      <c r="N183" s="561"/>
      <c r="O183" s="561"/>
      <c r="P183" s="561"/>
      <c r="Q183" s="561"/>
      <c r="R183" s="561"/>
      <c r="S183" s="561"/>
      <c r="T183" s="561"/>
      <c r="U183" s="561"/>
      <c r="V183" s="561"/>
      <c r="W183" s="561"/>
      <c r="X183" s="561"/>
      <c r="Y183" s="561"/>
      <c r="Z183" s="561"/>
      <c r="AA183" s="561"/>
      <c r="AB183" s="561"/>
      <c r="AC183" s="561"/>
      <c r="AD183" s="562"/>
    </row>
    <row r="184" spans="1:30" x14ac:dyDescent="0.2">
      <c r="A184" s="556"/>
      <c r="B184" s="556"/>
      <c r="C184" s="556"/>
      <c r="D184" s="556"/>
      <c r="E184" s="556"/>
      <c r="F184" s="556"/>
      <c r="G184" s="563"/>
      <c r="H184" s="564"/>
      <c r="I184" s="564"/>
      <c r="J184" s="564"/>
      <c r="K184" s="564"/>
      <c r="L184" s="564"/>
      <c r="M184" s="564"/>
      <c r="N184" s="564"/>
      <c r="O184" s="564"/>
      <c r="P184" s="564"/>
      <c r="Q184" s="564"/>
      <c r="R184" s="564"/>
      <c r="S184" s="564"/>
      <c r="T184" s="564"/>
      <c r="U184" s="564"/>
      <c r="V184" s="564"/>
      <c r="W184" s="564"/>
      <c r="X184" s="564"/>
      <c r="Y184" s="564"/>
      <c r="Z184" s="564"/>
      <c r="AA184" s="564"/>
      <c r="AB184" s="564"/>
      <c r="AC184" s="564"/>
      <c r="AD184" s="565"/>
    </row>
    <row r="185" spans="1:30" ht="3.75" hidden="1" customHeight="1" x14ac:dyDescent="0.2"/>
    <row r="186" spans="1:30" hidden="1" x14ac:dyDescent="0.2">
      <c r="A186" s="555"/>
      <c r="B186" s="555"/>
      <c r="C186" s="555"/>
      <c r="D186" s="555"/>
      <c r="E186" s="555"/>
      <c r="F186" s="555"/>
      <c r="G186" s="555"/>
      <c r="H186" s="555"/>
      <c r="I186" s="555"/>
      <c r="J186" s="555"/>
      <c r="K186" s="555"/>
      <c r="L186" s="555"/>
      <c r="M186" s="555"/>
      <c r="N186" s="555"/>
      <c r="O186" s="555"/>
      <c r="P186" s="555"/>
      <c r="Q186" s="555"/>
      <c r="R186" s="555"/>
      <c r="S186" s="555"/>
      <c r="T186" s="555"/>
      <c r="U186" s="555"/>
      <c r="V186" s="555"/>
      <c r="W186" s="555"/>
      <c r="X186" s="555"/>
      <c r="Y186" s="555"/>
      <c r="Z186" s="555"/>
      <c r="AA186" s="555"/>
      <c r="AB186" s="555"/>
      <c r="AC186" s="555"/>
      <c r="AD186" s="555"/>
    </row>
    <row r="187" spans="1:30" ht="3.75" hidden="1" customHeight="1" x14ac:dyDescent="0.2">
      <c r="A187" s="300"/>
      <c r="B187" s="300"/>
      <c r="C187" s="300"/>
      <c r="D187" s="300"/>
      <c r="E187" s="300"/>
      <c r="F187" s="300"/>
      <c r="G187" s="300"/>
      <c r="H187" s="300"/>
      <c r="I187" s="300"/>
      <c r="J187" s="300"/>
      <c r="K187" s="300"/>
      <c r="L187" s="300"/>
      <c r="M187" s="300"/>
      <c r="N187" s="300"/>
      <c r="O187" s="300"/>
      <c r="P187" s="300"/>
      <c r="Q187" s="300"/>
      <c r="R187" s="300"/>
      <c r="S187" s="300"/>
      <c r="T187" s="300"/>
      <c r="U187" s="300"/>
      <c r="V187" s="300"/>
      <c r="W187" s="300"/>
      <c r="X187" s="300"/>
      <c r="Y187" s="300"/>
      <c r="Z187" s="300"/>
      <c r="AA187" s="300"/>
      <c r="AB187" s="300"/>
      <c r="AC187" s="300"/>
      <c r="AD187" s="300"/>
    </row>
    <row r="188" spans="1:30" hidden="1" x14ac:dyDescent="0.2">
      <c r="A188" s="301"/>
      <c r="B188" s="300"/>
      <c r="C188" s="300"/>
      <c r="D188" s="300"/>
      <c r="E188" s="300"/>
      <c r="F188" s="300"/>
      <c r="G188" s="300"/>
      <c r="H188" s="300"/>
      <c r="I188" s="300"/>
      <c r="J188" s="300"/>
      <c r="K188" s="300"/>
      <c r="L188" s="300"/>
      <c r="M188" s="300"/>
      <c r="N188" s="300"/>
      <c r="O188" s="300"/>
      <c r="P188" s="300"/>
      <c r="Q188" s="300"/>
      <c r="R188" s="300"/>
      <c r="S188" s="300"/>
      <c r="T188" s="300"/>
      <c r="U188" s="300"/>
      <c r="V188" s="300"/>
      <c r="W188" s="300"/>
      <c r="X188" s="300"/>
      <c r="Y188" s="300"/>
      <c r="Z188" s="300"/>
      <c r="AA188" s="300"/>
      <c r="AB188" s="300"/>
      <c r="AC188" s="300"/>
      <c r="AD188" s="300"/>
    </row>
    <row r="189" spans="1:30" ht="4.5" hidden="1" customHeight="1" x14ac:dyDescent="0.2">
      <c r="A189" s="300"/>
      <c r="B189" s="302"/>
      <c r="C189" s="302"/>
      <c r="D189" s="302"/>
      <c r="E189" s="302"/>
      <c r="F189" s="302"/>
      <c r="G189" s="302"/>
      <c r="H189" s="302"/>
      <c r="I189" s="303"/>
      <c r="J189" s="300"/>
      <c r="K189" s="300"/>
      <c r="L189" s="300"/>
      <c r="M189" s="300"/>
      <c r="N189" s="300"/>
      <c r="O189" s="300"/>
      <c r="P189" s="300"/>
      <c r="Q189" s="300"/>
      <c r="R189" s="300"/>
      <c r="S189" s="300"/>
      <c r="T189" s="303"/>
      <c r="U189" s="303"/>
      <c r="V189" s="303"/>
      <c r="W189" s="303"/>
      <c r="X189" s="303"/>
      <c r="Y189" s="303"/>
      <c r="Z189" s="303"/>
      <c r="AA189" s="303"/>
      <c r="AB189" s="303"/>
      <c r="AC189" s="300"/>
      <c r="AD189" s="300"/>
    </row>
    <row r="190" spans="1:30" hidden="1" x14ac:dyDescent="0.2">
      <c r="A190" s="302"/>
      <c r="B190" s="302"/>
      <c r="C190" s="302"/>
      <c r="D190" s="302"/>
      <c r="E190" s="302"/>
      <c r="F190" s="302"/>
      <c r="G190" s="302"/>
      <c r="H190" s="302"/>
      <c r="I190" s="300"/>
      <c r="J190" s="300"/>
      <c r="K190" s="300"/>
      <c r="L190" s="300"/>
      <c r="M190" s="300"/>
      <c r="N190" s="300"/>
      <c r="O190" s="300"/>
      <c r="P190" s="300"/>
      <c r="Q190" s="300"/>
      <c r="R190" s="300"/>
      <c r="S190" s="303"/>
      <c r="T190" s="303"/>
      <c r="U190" s="303"/>
      <c r="V190" s="303"/>
      <c r="W190" s="303"/>
      <c r="X190" s="303"/>
      <c r="Y190" s="302"/>
      <c r="Z190" s="304"/>
      <c r="AA190" s="303"/>
      <c r="AB190" s="300"/>
      <c r="AC190" s="300"/>
      <c r="AD190" s="300"/>
    </row>
    <row r="191" spans="1:30" ht="4.5" hidden="1" customHeight="1" x14ac:dyDescent="0.2">
      <c r="A191" s="302"/>
      <c r="B191" s="302"/>
      <c r="C191" s="302"/>
      <c r="D191" s="302"/>
      <c r="E191" s="302"/>
      <c r="F191" s="302"/>
      <c r="G191" s="302"/>
      <c r="H191" s="302"/>
      <c r="I191" s="303"/>
      <c r="J191" s="300"/>
      <c r="K191" s="300"/>
      <c r="L191" s="300"/>
      <c r="M191" s="300"/>
      <c r="N191" s="300"/>
      <c r="O191" s="300"/>
      <c r="P191" s="300"/>
      <c r="Q191" s="300"/>
      <c r="R191" s="300"/>
      <c r="S191" s="303"/>
      <c r="T191" s="303"/>
      <c r="U191" s="303"/>
      <c r="V191" s="303"/>
      <c r="W191" s="303"/>
      <c r="X191" s="303"/>
      <c r="Y191" s="303"/>
      <c r="Z191" s="300"/>
      <c r="AA191" s="303"/>
      <c r="AB191" s="300"/>
      <c r="AC191" s="300"/>
      <c r="AD191" s="300"/>
    </row>
    <row r="192" spans="1:30" hidden="1" x14ac:dyDescent="0.2">
      <c r="A192" s="302"/>
      <c r="B192" s="302"/>
      <c r="C192" s="302"/>
      <c r="D192" s="302"/>
      <c r="E192" s="302"/>
      <c r="F192" s="302"/>
      <c r="G192" s="302"/>
      <c r="H192" s="302"/>
      <c r="I192" s="300"/>
      <c r="J192" s="300"/>
      <c r="K192" s="300"/>
      <c r="L192" s="300"/>
      <c r="M192" s="300"/>
      <c r="N192" s="300"/>
      <c r="O192" s="300"/>
      <c r="P192" s="300"/>
      <c r="Q192" s="300"/>
      <c r="R192" s="300"/>
      <c r="S192" s="300"/>
      <c r="T192" s="300"/>
      <c r="U192" s="300"/>
      <c r="V192" s="300"/>
      <c r="W192" s="300"/>
      <c r="X192" s="300"/>
      <c r="Y192" s="302"/>
      <c r="Z192" s="304"/>
      <c r="AA192" s="300"/>
      <c r="AB192" s="300"/>
      <c r="AC192" s="300"/>
      <c r="AD192" s="300"/>
    </row>
    <row r="193" spans="1:30" ht="3" hidden="1" customHeight="1" x14ac:dyDescent="0.2">
      <c r="A193" s="302"/>
      <c r="B193" s="302"/>
      <c r="C193" s="302"/>
      <c r="D193" s="302"/>
      <c r="E193" s="302"/>
      <c r="F193" s="302"/>
      <c r="G193" s="302"/>
      <c r="H193" s="302"/>
      <c r="I193" s="300"/>
      <c r="J193" s="300"/>
      <c r="K193" s="300"/>
      <c r="L193" s="300"/>
      <c r="M193" s="300"/>
      <c r="N193" s="300"/>
      <c r="O193" s="300"/>
      <c r="P193" s="300"/>
      <c r="Q193" s="300"/>
      <c r="R193" s="300"/>
      <c r="S193" s="300"/>
      <c r="T193" s="300"/>
      <c r="U193" s="300"/>
      <c r="V193" s="300"/>
      <c r="W193" s="300"/>
      <c r="X193" s="300"/>
      <c r="Y193" s="305"/>
      <c r="Z193" s="300"/>
      <c r="AA193" s="300"/>
      <c r="AB193" s="300"/>
      <c r="AC193" s="300"/>
      <c r="AD193" s="300"/>
    </row>
    <row r="194" spans="1:30" hidden="1" x14ac:dyDescent="0.2">
      <c r="A194" s="300"/>
      <c r="B194" s="300"/>
      <c r="C194" s="300"/>
      <c r="D194" s="300"/>
      <c r="E194" s="300"/>
      <c r="F194" s="300"/>
      <c r="G194" s="300"/>
      <c r="H194" s="300"/>
      <c r="I194" s="300"/>
      <c r="J194" s="300"/>
      <c r="K194" s="300"/>
      <c r="L194" s="300"/>
      <c r="M194" s="300"/>
      <c r="N194" s="300"/>
      <c r="O194" s="300"/>
      <c r="P194" s="300"/>
      <c r="Q194" s="300"/>
      <c r="R194" s="300"/>
      <c r="S194" s="300"/>
      <c r="T194" s="300"/>
      <c r="U194" s="300"/>
      <c r="V194" s="300"/>
      <c r="W194" s="300"/>
      <c r="X194" s="300"/>
      <c r="Y194" s="302"/>
      <c r="Z194" s="304"/>
      <c r="AA194" s="300"/>
      <c r="AB194" s="300"/>
      <c r="AC194" s="300"/>
      <c r="AD194" s="300"/>
    </row>
    <row r="195" spans="1:30" ht="7.5" hidden="1" customHeight="1" x14ac:dyDescent="0.2">
      <c r="A195" s="300"/>
      <c r="B195" s="300"/>
      <c r="C195" s="300"/>
      <c r="D195" s="300"/>
      <c r="E195" s="300"/>
      <c r="F195" s="300"/>
      <c r="G195" s="300"/>
      <c r="H195" s="300"/>
      <c r="I195" s="300"/>
      <c r="J195" s="300"/>
      <c r="K195" s="300"/>
      <c r="L195" s="300"/>
      <c r="M195" s="300"/>
      <c r="N195" s="300"/>
      <c r="O195" s="300"/>
      <c r="P195" s="300"/>
      <c r="Q195" s="300"/>
      <c r="R195" s="300"/>
      <c r="S195" s="300"/>
      <c r="T195" s="300"/>
      <c r="U195" s="300"/>
      <c r="V195" s="300"/>
      <c r="W195" s="300"/>
      <c r="X195" s="300"/>
      <c r="Y195" s="300"/>
      <c r="Z195" s="300"/>
      <c r="AA195" s="300"/>
      <c r="AB195" s="300"/>
      <c r="AC195" s="300"/>
      <c r="AD195" s="300"/>
    </row>
    <row r="196" spans="1:30" hidden="1" x14ac:dyDescent="0.2">
      <c r="A196" s="552"/>
      <c r="B196" s="552"/>
      <c r="C196" s="552"/>
      <c r="D196" s="552"/>
      <c r="E196" s="552"/>
      <c r="F196" s="552"/>
      <c r="G196" s="552"/>
      <c r="H196" s="552"/>
      <c r="I196" s="552"/>
      <c r="J196" s="552"/>
      <c r="K196" s="552"/>
      <c r="L196" s="552"/>
      <c r="M196" s="552"/>
      <c r="N196" s="552"/>
      <c r="O196" s="300"/>
      <c r="P196" s="552"/>
      <c r="Q196" s="552"/>
      <c r="R196" s="552"/>
      <c r="S196" s="552"/>
      <c r="T196" s="552"/>
      <c r="U196" s="552"/>
      <c r="V196" s="552"/>
      <c r="W196" s="552"/>
      <c r="X196" s="300"/>
      <c r="Y196" s="552"/>
      <c r="Z196" s="552"/>
      <c r="AA196" s="552"/>
      <c r="AB196" s="552"/>
      <c r="AC196" s="552"/>
      <c r="AD196" s="552"/>
    </row>
    <row r="197" spans="1:30" hidden="1" x14ac:dyDescent="0.2">
      <c r="A197" s="551"/>
      <c r="B197" s="551"/>
      <c r="C197" s="551"/>
      <c r="D197" s="551"/>
      <c r="E197" s="551"/>
      <c r="F197" s="551"/>
      <c r="G197" s="551"/>
      <c r="H197" s="551"/>
      <c r="I197" s="551"/>
      <c r="J197" s="551"/>
      <c r="K197" s="551"/>
      <c r="L197" s="551"/>
      <c r="M197" s="551"/>
      <c r="N197" s="551"/>
      <c r="O197" s="307"/>
      <c r="P197" s="551"/>
      <c r="Q197" s="551"/>
      <c r="R197" s="551"/>
      <c r="S197" s="551"/>
      <c r="T197" s="551"/>
      <c r="U197" s="551"/>
      <c r="V197" s="551"/>
      <c r="W197" s="551"/>
      <c r="X197" s="307"/>
      <c r="Y197" s="551"/>
      <c r="Z197" s="551"/>
      <c r="AA197" s="551"/>
      <c r="AB197" s="551"/>
      <c r="AC197" s="551"/>
      <c r="AD197" s="551"/>
    </row>
    <row r="198" spans="1:30" ht="3.75" customHeight="1" x14ac:dyDescent="0.2"/>
    <row r="199" spans="1:30" x14ac:dyDescent="0.2">
      <c r="A199" s="546" t="s">
        <v>727</v>
      </c>
      <c r="B199" s="546"/>
      <c r="C199" s="546"/>
      <c r="D199" s="546"/>
      <c r="E199" s="546"/>
      <c r="F199" s="546"/>
      <c r="G199" s="546"/>
      <c r="H199" s="546"/>
      <c r="I199" s="546"/>
      <c r="J199" s="546"/>
      <c r="K199" s="546"/>
      <c r="L199" s="546"/>
      <c r="M199" s="546"/>
      <c r="N199" s="546"/>
      <c r="O199" s="546"/>
      <c r="P199" s="546"/>
      <c r="Q199" s="546"/>
      <c r="R199" s="546"/>
      <c r="S199" s="546"/>
      <c r="T199" s="546"/>
      <c r="U199" s="546"/>
      <c r="V199" s="546"/>
      <c r="W199" s="546"/>
      <c r="X199" s="546"/>
      <c r="Y199" s="546"/>
      <c r="Z199" s="546"/>
      <c r="AA199" s="546"/>
      <c r="AB199" s="546"/>
      <c r="AC199" s="546"/>
      <c r="AD199" s="546"/>
    </row>
    <row r="200" spans="1:30" ht="71.25" customHeight="1" x14ac:dyDescent="0.2">
      <c r="A200" s="549" t="s">
        <v>755</v>
      </c>
      <c r="B200" s="549"/>
      <c r="C200" s="549"/>
      <c r="D200" s="549"/>
      <c r="E200" s="549"/>
      <c r="F200" s="549"/>
      <c r="G200" s="549"/>
      <c r="H200" s="549"/>
      <c r="I200" s="549"/>
      <c r="J200" s="549"/>
      <c r="K200" s="549"/>
      <c r="L200" s="549"/>
      <c r="M200" s="549"/>
      <c r="N200" s="549"/>
      <c r="O200" s="549"/>
      <c r="P200" s="549"/>
      <c r="Q200" s="549"/>
      <c r="R200" s="549"/>
      <c r="S200" s="549"/>
      <c r="T200" s="549"/>
      <c r="U200" s="549"/>
      <c r="V200" s="549"/>
      <c r="W200" s="549"/>
      <c r="X200" s="549"/>
      <c r="Y200" s="549"/>
      <c r="Z200" s="549"/>
      <c r="AA200" s="549"/>
      <c r="AB200" s="549"/>
      <c r="AC200" s="549"/>
      <c r="AD200" s="549"/>
    </row>
    <row r="201" spans="1:30" ht="80.25" customHeight="1" x14ac:dyDescent="0.2">
      <c r="A201" s="549" t="s">
        <v>753</v>
      </c>
      <c r="B201" s="549"/>
      <c r="C201" s="549"/>
      <c r="D201" s="549"/>
      <c r="E201" s="549"/>
      <c r="F201" s="549"/>
      <c r="G201" s="549"/>
      <c r="H201" s="549"/>
      <c r="I201" s="549"/>
      <c r="J201" s="549"/>
      <c r="K201" s="549"/>
      <c r="L201" s="549"/>
      <c r="M201" s="549"/>
      <c r="N201" s="549"/>
      <c r="O201" s="549"/>
      <c r="P201" s="549"/>
      <c r="Q201" s="549"/>
      <c r="R201" s="549"/>
      <c r="S201" s="549"/>
      <c r="T201" s="549"/>
      <c r="U201" s="549"/>
      <c r="V201" s="549"/>
      <c r="W201" s="549"/>
      <c r="X201" s="549"/>
      <c r="Y201" s="549"/>
      <c r="Z201" s="549"/>
      <c r="AA201" s="549"/>
      <c r="AB201" s="549"/>
      <c r="AC201" s="549"/>
      <c r="AD201" s="549"/>
    </row>
    <row r="202" spans="1:30" ht="31.5" customHeight="1" x14ac:dyDescent="0.2">
      <c r="A202" s="549"/>
      <c r="B202" s="549"/>
      <c r="C202" s="549"/>
      <c r="D202" s="549"/>
      <c r="E202" s="549"/>
      <c r="F202" s="549"/>
      <c r="G202" s="549"/>
      <c r="H202" s="549"/>
      <c r="I202" s="549"/>
      <c r="J202" s="549"/>
      <c r="K202" s="549"/>
      <c r="L202" s="549"/>
      <c r="M202" s="549"/>
      <c r="N202" s="549"/>
      <c r="O202" s="549"/>
      <c r="P202" s="549"/>
      <c r="Q202" s="549"/>
      <c r="R202" s="549"/>
      <c r="S202" s="549"/>
      <c r="T202" s="549"/>
      <c r="U202" s="549"/>
      <c r="V202" s="549"/>
      <c r="W202" s="549"/>
      <c r="X202" s="549"/>
      <c r="Y202" s="549"/>
      <c r="Z202" s="549"/>
      <c r="AA202" s="549"/>
      <c r="AB202" s="549"/>
      <c r="AC202" s="549"/>
      <c r="AD202" s="549"/>
    </row>
    <row r="203" spans="1:30" ht="6" customHeight="1" x14ac:dyDescent="0.2">
      <c r="A203" s="550"/>
      <c r="B203" s="550"/>
      <c r="C203" s="550"/>
      <c r="D203" s="550"/>
      <c r="E203" s="550"/>
      <c r="F203" s="550"/>
      <c r="G203" s="550"/>
      <c r="H203" s="550"/>
      <c r="I203" s="550"/>
      <c r="J203" s="550"/>
      <c r="K203" s="550"/>
      <c r="L203" s="550"/>
      <c r="M203" s="550"/>
      <c r="N203" s="550"/>
      <c r="O203" s="550"/>
      <c r="P203" s="550"/>
      <c r="Q203" s="550"/>
      <c r="R203" s="550"/>
      <c r="S203" s="550"/>
      <c r="T203" s="550"/>
      <c r="U203" s="550"/>
      <c r="V203" s="550"/>
      <c r="W203" s="550"/>
      <c r="X203" s="550"/>
      <c r="Y203" s="550"/>
      <c r="Z203" s="550"/>
      <c r="AA203" s="550"/>
      <c r="AB203" s="550"/>
      <c r="AC203" s="550"/>
      <c r="AD203" s="550"/>
    </row>
    <row r="204" spans="1:30" ht="14.1" customHeight="1" x14ac:dyDescent="0.2">
      <c r="A204" s="540"/>
      <c r="B204" s="540"/>
      <c r="C204" s="540"/>
      <c r="D204" s="540"/>
      <c r="E204" s="540"/>
      <c r="F204" s="540"/>
      <c r="G204" s="540"/>
      <c r="H204" s="540"/>
      <c r="I204" s="540"/>
      <c r="J204" s="540"/>
      <c r="K204" s="540"/>
      <c r="L204" s="540"/>
      <c r="M204" s="540"/>
      <c r="N204" s="540"/>
      <c r="P204" s="540"/>
      <c r="Q204" s="540"/>
      <c r="R204" s="540"/>
      <c r="S204" s="540"/>
      <c r="T204" s="540"/>
      <c r="U204" s="540"/>
      <c r="V204" s="540"/>
      <c r="W204" s="540"/>
      <c r="Y204" s="540"/>
      <c r="Z204" s="540"/>
      <c r="AA204" s="540"/>
      <c r="AB204" s="540"/>
      <c r="AC204" s="540"/>
      <c r="AD204" s="540"/>
    </row>
    <row r="205" spans="1:30" x14ac:dyDescent="0.2">
      <c r="A205" s="545" t="s">
        <v>26</v>
      </c>
      <c r="B205" s="545"/>
      <c r="C205" s="545"/>
      <c r="D205" s="545"/>
      <c r="E205" s="545"/>
      <c r="F205" s="545"/>
      <c r="G205" s="545"/>
      <c r="H205" s="545"/>
      <c r="I205" s="545"/>
      <c r="J205" s="545"/>
      <c r="K205" s="545"/>
      <c r="L205" s="545"/>
      <c r="M205" s="545"/>
      <c r="N205" s="545"/>
      <c r="O205" s="44"/>
      <c r="P205" s="545" t="s">
        <v>27</v>
      </c>
      <c r="Q205" s="545"/>
      <c r="R205" s="545"/>
      <c r="S205" s="545"/>
      <c r="T205" s="545"/>
      <c r="U205" s="545"/>
      <c r="V205" s="545"/>
      <c r="W205" s="545"/>
      <c r="X205" s="44"/>
      <c r="Y205" s="545" t="s">
        <v>28</v>
      </c>
      <c r="Z205" s="545"/>
      <c r="AA205" s="545"/>
      <c r="AB205" s="545"/>
      <c r="AC205" s="545"/>
      <c r="AD205" s="545"/>
    </row>
    <row r="206" spans="1:30" ht="5.25" customHeight="1" x14ac:dyDescent="0.2"/>
    <row r="207" spans="1:30" ht="21.75" customHeight="1" x14ac:dyDescent="0.2">
      <c r="A207" s="547" t="s">
        <v>754</v>
      </c>
      <c r="B207" s="548"/>
      <c r="C207" s="548"/>
      <c r="D207" s="548"/>
      <c r="E207" s="548"/>
      <c r="F207" s="548"/>
      <c r="G207" s="548"/>
      <c r="H207" s="548"/>
      <c r="I207" s="548"/>
      <c r="J207" s="548"/>
      <c r="K207" s="548"/>
      <c r="L207" s="548"/>
      <c r="M207" s="548"/>
      <c r="N207" s="548"/>
      <c r="O207" s="548"/>
      <c r="P207" s="548"/>
      <c r="Q207" s="548"/>
      <c r="R207" s="548"/>
      <c r="S207" s="548"/>
      <c r="T207" s="548"/>
      <c r="U207" s="548"/>
      <c r="V207" s="548"/>
      <c r="W207" s="548"/>
      <c r="X207" s="548"/>
      <c r="Y207" s="548"/>
      <c r="Z207" s="548"/>
      <c r="AA207" s="548"/>
      <c r="AB207" s="548"/>
      <c r="AC207" s="548"/>
      <c r="AD207" s="548"/>
    </row>
    <row r="208" spans="1:30" ht="6" customHeight="1" x14ac:dyDescent="0.2"/>
    <row r="209" spans="1:89" ht="14.1" customHeight="1" x14ac:dyDescent="0.2">
      <c r="A209" s="540"/>
      <c r="B209" s="540"/>
      <c r="C209" s="540"/>
      <c r="D209" s="540"/>
      <c r="E209" s="540"/>
      <c r="F209" s="540"/>
      <c r="G209" s="540"/>
      <c r="H209" s="540"/>
      <c r="I209" s="540"/>
      <c r="J209" s="540"/>
      <c r="K209" s="540"/>
      <c r="L209" s="540"/>
      <c r="M209" s="540"/>
      <c r="N209" s="540"/>
      <c r="P209" s="540"/>
      <c r="Q209" s="540"/>
      <c r="R209" s="540"/>
      <c r="S209" s="540"/>
      <c r="T209" s="540"/>
      <c r="U209" s="540"/>
      <c r="V209" s="540"/>
      <c r="W209" s="540"/>
      <c r="Y209" s="540"/>
      <c r="Z209" s="540"/>
      <c r="AA209" s="540"/>
      <c r="AB209" s="540"/>
      <c r="AC209" s="540"/>
      <c r="AD209" s="540"/>
    </row>
    <row r="210" spans="1:89" x14ac:dyDescent="0.2">
      <c r="A210" s="545" t="s">
        <v>26</v>
      </c>
      <c r="B210" s="545"/>
      <c r="C210" s="545"/>
      <c r="D210" s="545"/>
      <c r="E210" s="545"/>
      <c r="F210" s="545"/>
      <c r="G210" s="545"/>
      <c r="H210" s="545"/>
      <c r="I210" s="545"/>
      <c r="J210" s="545"/>
      <c r="K210" s="545"/>
      <c r="L210" s="545"/>
      <c r="M210" s="545"/>
      <c r="N210" s="545"/>
      <c r="O210" s="44"/>
      <c r="P210" s="545" t="s">
        <v>27</v>
      </c>
      <c r="Q210" s="545"/>
      <c r="R210" s="545"/>
      <c r="S210" s="545"/>
      <c r="T210" s="545"/>
      <c r="U210" s="545"/>
      <c r="V210" s="545"/>
      <c r="W210" s="545"/>
      <c r="X210" s="44"/>
      <c r="Y210" s="545" t="s">
        <v>28</v>
      </c>
      <c r="Z210" s="545"/>
      <c r="AA210" s="545"/>
      <c r="AB210" s="545"/>
      <c r="AC210" s="545"/>
      <c r="AD210" s="545"/>
    </row>
    <row r="211" spans="1:89" ht="5.25" customHeight="1" x14ac:dyDescent="0.2"/>
    <row r="212" spans="1:89" x14ac:dyDescent="0.2">
      <c r="A212" s="546" t="s">
        <v>29</v>
      </c>
      <c r="B212" s="546"/>
      <c r="C212" s="546"/>
      <c r="D212" s="546"/>
      <c r="E212" s="546"/>
      <c r="F212" s="546"/>
      <c r="G212" s="546"/>
      <c r="H212" s="546"/>
      <c r="I212" s="546"/>
      <c r="J212" s="546"/>
      <c r="K212" s="546"/>
      <c r="L212" s="546"/>
      <c r="M212" s="546"/>
      <c r="N212" s="546"/>
      <c r="O212" s="546"/>
      <c r="P212" s="546"/>
      <c r="Q212" s="546"/>
      <c r="R212" s="546"/>
      <c r="S212" s="546"/>
      <c r="T212" s="546"/>
      <c r="U212" s="546"/>
      <c r="V212" s="546"/>
      <c r="W212" s="546"/>
      <c r="X212" s="546"/>
      <c r="Y212" s="546"/>
      <c r="Z212" s="546"/>
      <c r="AA212" s="546"/>
      <c r="AB212" s="546"/>
      <c r="AC212" s="546"/>
      <c r="AD212" s="546"/>
      <c r="BN212" s="330"/>
      <c r="BO212" s="330"/>
      <c r="BP212" s="330"/>
      <c r="BQ212" s="330"/>
      <c r="BR212" s="330"/>
      <c r="BS212" s="330"/>
      <c r="BT212" s="330"/>
      <c r="BU212" s="330"/>
      <c r="BV212" s="330"/>
      <c r="BW212" s="330"/>
      <c r="BX212" s="330"/>
      <c r="BY212" s="330"/>
      <c r="BZ212" s="330"/>
      <c r="CA212" s="330"/>
    </row>
    <row r="213" spans="1:89" ht="3.75" customHeight="1" x14ac:dyDescent="0.2"/>
    <row r="214" spans="1:89" s="6" customFormat="1" ht="14.1" customHeight="1" x14ac:dyDescent="0.2">
      <c r="A214" s="541" t="s">
        <v>683</v>
      </c>
      <c r="B214" s="541"/>
      <c r="C214" s="541"/>
      <c r="D214" s="541"/>
      <c r="E214" s="541"/>
      <c r="F214" s="541"/>
      <c r="G214" s="542"/>
      <c r="H214" s="534"/>
      <c r="I214" s="534"/>
      <c r="J214" s="534"/>
      <c r="K214" s="534"/>
      <c r="L214" s="534"/>
      <c r="M214" s="534"/>
      <c r="N214" s="534"/>
      <c r="O214" s="534"/>
      <c r="P214" s="534"/>
      <c r="Q214" s="534"/>
      <c r="R214" s="534"/>
      <c r="S214" s="543"/>
      <c r="X214" s="47" t="s">
        <v>684</v>
      </c>
      <c r="Y214" s="544"/>
      <c r="Z214" s="538"/>
      <c r="AA214" s="538"/>
      <c r="AB214" s="538"/>
      <c r="AC214" s="538"/>
      <c r="AD214" s="539"/>
      <c r="AE214" s="46"/>
      <c r="BM214" s="330"/>
      <c r="BN214" s="330"/>
      <c r="BO214" s="330"/>
      <c r="BP214" s="330"/>
      <c r="BQ214" s="330"/>
      <c r="BR214" s="330"/>
      <c r="BS214" s="330"/>
      <c r="BT214" s="330"/>
      <c r="BU214" s="330"/>
      <c r="BV214" s="330"/>
      <c r="BW214" s="330"/>
      <c r="BX214" s="330"/>
      <c r="BY214" s="330"/>
      <c r="BZ214" s="330"/>
      <c r="CA214" s="330"/>
      <c r="CB214" s="330"/>
      <c r="CC214" s="330"/>
      <c r="CD214" s="330"/>
      <c r="CE214" s="330"/>
      <c r="CF214" s="330"/>
      <c r="CG214" s="330"/>
      <c r="CH214" s="330"/>
      <c r="CI214" s="330"/>
      <c r="CJ214" s="330"/>
      <c r="CK214" s="330"/>
    </row>
    <row r="215" spans="1:89" s="330" customFormat="1" ht="3.75" customHeight="1" x14ac:dyDescent="0.2">
      <c r="A215" s="334"/>
      <c r="B215" s="334"/>
      <c r="C215" s="334"/>
      <c r="D215" s="334"/>
      <c r="E215" s="334"/>
      <c r="F215" s="334"/>
      <c r="G215" s="329"/>
      <c r="H215" s="329"/>
      <c r="I215" s="329"/>
      <c r="J215" s="329"/>
      <c r="K215" s="329"/>
      <c r="L215" s="329"/>
      <c r="M215" s="329"/>
      <c r="N215" s="329"/>
      <c r="O215" s="329"/>
      <c r="P215" s="329"/>
      <c r="Q215" s="329"/>
      <c r="R215" s="329"/>
      <c r="S215" s="329"/>
      <c r="X215" s="331"/>
      <c r="Y215" s="332"/>
      <c r="Z215" s="332"/>
      <c r="AA215" s="332"/>
      <c r="AB215" s="332"/>
      <c r="AC215" s="332"/>
      <c r="AD215" s="332"/>
    </row>
    <row r="216" spans="1:89" s="330" customFormat="1" ht="14.1" customHeight="1" x14ac:dyDescent="0.2">
      <c r="A216" s="334" t="s">
        <v>685</v>
      </c>
      <c r="B216" s="334"/>
      <c r="C216" s="334"/>
      <c r="D216" s="334"/>
      <c r="E216" s="334"/>
      <c r="F216" s="334"/>
      <c r="G216" s="329"/>
      <c r="H216" s="329"/>
      <c r="I216" s="329"/>
      <c r="J216" s="329"/>
      <c r="K216" s="329"/>
      <c r="L216" s="329"/>
      <c r="M216" s="329"/>
      <c r="N216" s="536" t="s">
        <v>687</v>
      </c>
      <c r="O216" s="537"/>
      <c r="P216" s="534"/>
      <c r="Q216" s="534"/>
      <c r="R216" s="534"/>
      <c r="S216" s="534"/>
      <c r="T216" s="534"/>
      <c r="U216" s="333"/>
      <c r="V216" s="535" t="s">
        <v>688</v>
      </c>
      <c r="W216" s="535"/>
      <c r="X216" s="535"/>
      <c r="Y216" s="535"/>
      <c r="Z216" s="538"/>
      <c r="AA216" s="538"/>
      <c r="AB216" s="538"/>
      <c r="AC216" s="538"/>
      <c r="AD216" s="539"/>
    </row>
    <row r="217" spans="1:89" s="330" customFormat="1" ht="3.75" customHeight="1" x14ac:dyDescent="0.2">
      <c r="A217" s="334"/>
      <c r="B217" s="334"/>
      <c r="C217" s="334"/>
      <c r="D217" s="334"/>
      <c r="E217" s="334"/>
      <c r="F217" s="334"/>
      <c r="G217" s="329"/>
      <c r="H217" s="329"/>
      <c r="I217" s="329"/>
      <c r="J217" s="329"/>
      <c r="K217" s="329"/>
      <c r="L217" s="329"/>
      <c r="M217" s="329"/>
      <c r="N217" s="329"/>
      <c r="O217" s="329"/>
      <c r="P217" s="329"/>
      <c r="Q217" s="329"/>
      <c r="R217" s="329"/>
      <c r="S217" s="329"/>
      <c r="X217" s="331"/>
      <c r="Y217" s="332"/>
      <c r="Z217" s="332"/>
      <c r="AA217" s="332"/>
      <c r="AB217" s="332"/>
      <c r="AC217" s="332"/>
      <c r="AD217" s="332"/>
    </row>
    <row r="218" spans="1:89" s="330" customFormat="1" ht="14.1" customHeight="1" x14ac:dyDescent="0.2">
      <c r="A218" s="334" t="s">
        <v>686</v>
      </c>
      <c r="B218" s="334"/>
      <c r="C218" s="334"/>
      <c r="D218" s="334"/>
      <c r="E218" s="334"/>
      <c r="F218" s="334"/>
      <c r="G218" s="329"/>
      <c r="H218" s="329"/>
      <c r="I218" s="329"/>
      <c r="J218" s="329"/>
      <c r="K218" s="329"/>
      <c r="L218" s="329"/>
      <c r="M218" s="329"/>
      <c r="N218" s="536" t="s">
        <v>687</v>
      </c>
      <c r="O218" s="537"/>
      <c r="P218" s="534"/>
      <c r="Q218" s="534"/>
      <c r="R218" s="534"/>
      <c r="S218" s="534"/>
      <c r="T218" s="534"/>
      <c r="U218" s="333"/>
      <c r="V218" s="535" t="s">
        <v>688</v>
      </c>
      <c r="W218" s="535"/>
      <c r="X218" s="535"/>
      <c r="Y218" s="535"/>
      <c r="Z218" s="538"/>
      <c r="AA218" s="538"/>
      <c r="AB218" s="538"/>
      <c r="AC218" s="538"/>
      <c r="AD218" s="539"/>
    </row>
    <row r="219" spans="1:89" s="330" customFormat="1" ht="3.75" customHeight="1" x14ac:dyDescent="0.2">
      <c r="A219" s="334"/>
      <c r="B219" s="334"/>
      <c r="C219" s="334"/>
      <c r="D219" s="334"/>
      <c r="E219" s="334"/>
      <c r="F219" s="334"/>
      <c r="G219" s="329"/>
      <c r="H219" s="329"/>
      <c r="I219" s="329"/>
      <c r="J219" s="329"/>
      <c r="K219" s="329"/>
      <c r="L219" s="329"/>
      <c r="M219" s="329"/>
      <c r="N219" s="329"/>
      <c r="O219" s="329"/>
      <c r="P219" s="329"/>
      <c r="Q219" s="329"/>
      <c r="R219" s="329"/>
      <c r="S219" s="329"/>
      <c r="X219" s="331"/>
      <c r="Y219" s="332"/>
      <c r="Z219" s="332"/>
      <c r="AA219" s="332"/>
      <c r="AB219" s="332"/>
      <c r="AC219" s="332"/>
      <c r="AD219" s="332"/>
    </row>
    <row r="220" spans="1:89" s="330" customFormat="1" x14ac:dyDescent="0.2">
      <c r="A220" s="334" t="s">
        <v>689</v>
      </c>
      <c r="B220" s="334"/>
      <c r="C220" s="334"/>
      <c r="D220" s="334"/>
      <c r="E220" s="334"/>
      <c r="F220" s="334"/>
      <c r="G220" s="329"/>
      <c r="H220" s="329"/>
      <c r="I220" s="329"/>
      <c r="J220" s="329"/>
      <c r="K220" s="329"/>
      <c r="L220" s="329"/>
      <c r="M220" s="329"/>
      <c r="N220" s="329"/>
      <c r="O220" s="329"/>
      <c r="P220" s="329"/>
      <c r="Q220" s="329"/>
      <c r="R220" s="329"/>
      <c r="S220" s="329"/>
      <c r="X220" s="331"/>
      <c r="Y220" s="332"/>
      <c r="Z220" s="332"/>
      <c r="AA220" s="332"/>
      <c r="AB220" s="332"/>
      <c r="AC220" s="332"/>
      <c r="AD220" s="332"/>
    </row>
    <row r="221" spans="1:89" s="330" customFormat="1" ht="3.75" customHeight="1" x14ac:dyDescent="0.2">
      <c r="A221" s="334"/>
      <c r="B221" s="334"/>
      <c r="C221" s="334"/>
      <c r="D221" s="334"/>
      <c r="E221" s="334"/>
      <c r="F221" s="334"/>
      <c r="G221" s="329"/>
      <c r="H221" s="329"/>
      <c r="I221" s="329"/>
      <c r="J221" s="329"/>
      <c r="K221" s="329"/>
      <c r="L221" s="329"/>
      <c r="M221" s="329"/>
      <c r="N221" s="329"/>
      <c r="O221" s="329"/>
      <c r="P221" s="329"/>
      <c r="Q221" s="329"/>
      <c r="R221" s="329"/>
      <c r="S221" s="329"/>
      <c r="X221" s="331"/>
      <c r="Y221" s="332"/>
      <c r="Z221" s="332"/>
      <c r="AA221" s="332"/>
      <c r="AB221" s="332"/>
      <c r="AC221" s="332"/>
      <c r="AD221" s="332"/>
    </row>
    <row r="222" spans="1:89" s="330" customFormat="1" ht="16.5" customHeight="1" x14ac:dyDescent="0.2">
      <c r="A222" s="334" t="s">
        <v>690</v>
      </c>
      <c r="B222" s="334"/>
      <c r="C222" s="334"/>
      <c r="D222" s="334"/>
      <c r="E222" s="334"/>
      <c r="F222" s="334"/>
      <c r="G222" s="329"/>
      <c r="H222" s="329"/>
      <c r="I222" s="736"/>
      <c r="J222" s="736"/>
      <c r="K222" s="736"/>
      <c r="L222" s="736"/>
      <c r="M222" s="736"/>
      <c r="N222" s="736"/>
      <c r="O222" s="55"/>
      <c r="P222" s="736"/>
      <c r="Q222" s="736"/>
      <c r="R222" s="736"/>
      <c r="S222" s="736"/>
      <c r="T222" s="736"/>
      <c r="U222" s="736"/>
      <c r="V222" s="736"/>
      <c r="W222" s="736"/>
      <c r="X222" s="736"/>
      <c r="Y222" s="736"/>
      <c r="Z222" s="736"/>
      <c r="AA222" s="736"/>
      <c r="AB222" s="736"/>
      <c r="AC222" s="736"/>
      <c r="AD222" s="736"/>
    </row>
    <row r="223" spans="1:89" s="328" customFormat="1" ht="9.75" x14ac:dyDescent="0.2">
      <c r="G223" s="55"/>
      <c r="H223" s="55"/>
      <c r="I223" s="735" t="s">
        <v>691</v>
      </c>
      <c r="J223" s="735"/>
      <c r="K223" s="735"/>
      <c r="L223" s="735"/>
      <c r="M223" s="735"/>
      <c r="N223" s="735"/>
      <c r="O223" s="55"/>
      <c r="P223" s="735" t="s">
        <v>692</v>
      </c>
      <c r="Q223" s="735"/>
      <c r="R223" s="735"/>
      <c r="S223" s="735"/>
      <c r="T223" s="735"/>
      <c r="U223" s="735"/>
      <c r="V223" s="735"/>
      <c r="W223" s="735"/>
      <c r="X223" s="735"/>
      <c r="Y223" s="735"/>
      <c r="Z223" s="735"/>
      <c r="AA223" s="735"/>
      <c r="AB223" s="735"/>
      <c r="AC223" s="735"/>
      <c r="AD223" s="735"/>
    </row>
    <row r="224" spans="1:89" x14ac:dyDescent="0.2"/>
    <row r="225" x14ac:dyDescent="0.2"/>
    <row r="226" x14ac:dyDescent="0.2"/>
    <row r="227" x14ac:dyDescent="0.2"/>
    <row r="228" x14ac:dyDescent="0.2"/>
  </sheetData>
  <sheetProtection password="CB13" sheet="1" selectLockedCells="1"/>
  <mergeCells count="486">
    <mergeCell ref="N218:O218"/>
    <mergeCell ref="P218:T218"/>
    <mergeCell ref="V218:Y218"/>
    <mergeCell ref="Z218:AD218"/>
    <mergeCell ref="I223:N223"/>
    <mergeCell ref="P223:AD223"/>
    <mergeCell ref="I222:N222"/>
    <mergeCell ref="P222:AD222"/>
    <mergeCell ref="E77:H79"/>
    <mergeCell ref="J77:L79"/>
    <mergeCell ref="N77:P79"/>
    <mergeCell ref="AB128:AD128"/>
    <mergeCell ref="AB129:AD129"/>
    <mergeCell ref="AB130:AD130"/>
    <mergeCell ref="AB116:AD116"/>
    <mergeCell ref="AB117:AD117"/>
    <mergeCell ref="AB118:AD118"/>
    <mergeCell ref="AB119:AD119"/>
    <mergeCell ref="AB131:AD131"/>
    <mergeCell ref="AB124:AD124"/>
    <mergeCell ref="AB125:AD125"/>
    <mergeCell ref="AB126:AD126"/>
    <mergeCell ref="AB127:AD127"/>
    <mergeCell ref="AB120:AD120"/>
    <mergeCell ref="AB121:AD121"/>
    <mergeCell ref="AB122:AD122"/>
    <mergeCell ref="AB123:AD123"/>
    <mergeCell ref="A120:I120"/>
    <mergeCell ref="M120:O120"/>
    <mergeCell ref="M121:O121"/>
    <mergeCell ref="M122:O122"/>
    <mergeCell ref="A121:I121"/>
    <mergeCell ref="A122:I122"/>
    <mergeCell ref="A116:I116"/>
    <mergeCell ref="A117:I117"/>
    <mergeCell ref="A118:I118"/>
    <mergeCell ref="A119:I119"/>
    <mergeCell ref="Y120:AA120"/>
    <mergeCell ref="Y129:AA129"/>
    <mergeCell ref="Y116:AA116"/>
    <mergeCell ref="Y117:AA117"/>
    <mergeCell ref="Y118:AA118"/>
    <mergeCell ref="Y119:AA119"/>
    <mergeCell ref="Y131:AA131"/>
    <mergeCell ref="Y127:AA127"/>
    <mergeCell ref="Y128:AA128"/>
    <mergeCell ref="Y121:AA121"/>
    <mergeCell ref="Y122:AA122"/>
    <mergeCell ref="Y123:AA123"/>
    <mergeCell ref="J116:L116"/>
    <mergeCell ref="J117:L117"/>
    <mergeCell ref="J123:L123"/>
    <mergeCell ref="J124:L124"/>
    <mergeCell ref="J118:L118"/>
    <mergeCell ref="J119:L119"/>
    <mergeCell ref="J120:L120"/>
    <mergeCell ref="J121:L121"/>
    <mergeCell ref="J122:L122"/>
    <mergeCell ref="M114:O114"/>
    <mergeCell ref="M115:O115"/>
    <mergeCell ref="M116:O116"/>
    <mergeCell ref="M117:O117"/>
    <mergeCell ref="M118:O118"/>
    <mergeCell ref="M119:O119"/>
    <mergeCell ref="J114:L114"/>
    <mergeCell ref="A15:AD15"/>
    <mergeCell ref="I19:AD19"/>
    <mergeCell ref="I21:K21"/>
    <mergeCell ref="A21:H21"/>
    <mergeCell ref="Q21:AA21"/>
    <mergeCell ref="AB21:AD21"/>
    <mergeCell ref="A24:H24"/>
    <mergeCell ref="A27:H27"/>
    <mergeCell ref="A29:H29"/>
    <mergeCell ref="A13:D13"/>
    <mergeCell ref="E13:Q13"/>
    <mergeCell ref="A17:AD17"/>
    <mergeCell ref="K58:L58"/>
    <mergeCell ref="N58:O58"/>
    <mergeCell ref="X56:Y56"/>
    <mergeCell ref="AA56:AB56"/>
    <mergeCell ref="K56:L56"/>
    <mergeCell ref="N56:O56"/>
    <mergeCell ref="A19:H19"/>
    <mergeCell ref="I29:AD29"/>
    <mergeCell ref="T23:W25"/>
    <mergeCell ref="Y23:AB25"/>
    <mergeCell ref="I27:P27"/>
    <mergeCell ref="N23:R25"/>
    <mergeCell ref="AC31:AD31"/>
    <mergeCell ref="Z27:AA27"/>
    <mergeCell ref="A33:H33"/>
    <mergeCell ref="I33:AD33"/>
    <mergeCell ref="A31:H31"/>
    <mergeCell ref="I31:K31"/>
    <mergeCell ref="A48:D48"/>
    <mergeCell ref="Z48:AD48"/>
    <mergeCell ref="E48:U48"/>
    <mergeCell ref="A35:AD35"/>
    <mergeCell ref="A37:G39"/>
    <mergeCell ref="J37:O39"/>
    <mergeCell ref="R37:X39"/>
    <mergeCell ref="A53:K53"/>
    <mergeCell ref="L53:O53"/>
    <mergeCell ref="P53:AD53"/>
    <mergeCell ref="AB41:AD41"/>
    <mergeCell ref="A43:S44"/>
    <mergeCell ref="T43:AD44"/>
    <mergeCell ref="A46:AD46"/>
    <mergeCell ref="A41:L41"/>
    <mergeCell ref="M41:P41"/>
    <mergeCell ref="Q41:AA41"/>
    <mergeCell ref="X50:AD50"/>
    <mergeCell ref="P52:AD52"/>
    <mergeCell ref="L52:O52"/>
    <mergeCell ref="A52:K52"/>
    <mergeCell ref="A50:G50"/>
    <mergeCell ref="H50:M50"/>
    <mergeCell ref="O50:R50"/>
    <mergeCell ref="I73:L75"/>
    <mergeCell ref="R73:U75"/>
    <mergeCell ref="A74:D74"/>
    <mergeCell ref="E73:G75"/>
    <mergeCell ref="N73:P75"/>
    <mergeCell ref="W73:Z75"/>
    <mergeCell ref="AA65:AD65"/>
    <mergeCell ref="A68:I68"/>
    <mergeCell ref="J68:R68"/>
    <mergeCell ref="S68:Z68"/>
    <mergeCell ref="AA68:AD68"/>
    <mergeCell ref="A70:G71"/>
    <mergeCell ref="H70:AD70"/>
    <mergeCell ref="H71:AD71"/>
    <mergeCell ref="AA66:AD66"/>
    <mergeCell ref="AA60:AD60"/>
    <mergeCell ref="AA61:AD61"/>
    <mergeCell ref="A67:I67"/>
    <mergeCell ref="J67:R67"/>
    <mergeCell ref="S67:Z67"/>
    <mergeCell ref="AA67:AD67"/>
    <mergeCell ref="AA62:AD62"/>
    <mergeCell ref="AA63:AD63"/>
    <mergeCell ref="AA64:AD64"/>
    <mergeCell ref="S60:Z60"/>
    <mergeCell ref="S61:Z61"/>
    <mergeCell ref="S62:Z62"/>
    <mergeCell ref="S63:Z63"/>
    <mergeCell ref="A66:I66"/>
    <mergeCell ref="J66:R66"/>
    <mergeCell ref="S66:Z66"/>
    <mergeCell ref="J64:R64"/>
    <mergeCell ref="A65:I65"/>
    <mergeCell ref="J65:R65"/>
    <mergeCell ref="S65:Z65"/>
    <mergeCell ref="A60:I60"/>
    <mergeCell ref="A61:I61"/>
    <mergeCell ref="A62:I62"/>
    <mergeCell ref="A63:I63"/>
    <mergeCell ref="J60:R60"/>
    <mergeCell ref="J61:R61"/>
    <mergeCell ref="J62:R62"/>
    <mergeCell ref="J63:R63"/>
    <mergeCell ref="S64:Z64"/>
    <mergeCell ref="A64:I64"/>
    <mergeCell ref="A87:G87"/>
    <mergeCell ref="H87:M87"/>
    <mergeCell ref="O87:R87"/>
    <mergeCell ref="X87:AD87"/>
    <mergeCell ref="A78:D78"/>
    <mergeCell ref="Z77:AB79"/>
    <mergeCell ref="V77:W79"/>
    <mergeCell ref="R77:T79"/>
    <mergeCell ref="A81:H81"/>
    <mergeCell ref="I81:T81"/>
    <mergeCell ref="A83:AD83"/>
    <mergeCell ref="A85:D85"/>
    <mergeCell ref="E85:U85"/>
    <mergeCell ref="Z85:AD85"/>
    <mergeCell ref="A92:I92"/>
    <mergeCell ref="J92:R92"/>
    <mergeCell ref="S92:Z92"/>
    <mergeCell ref="AA92:AD92"/>
    <mergeCell ref="A89:K89"/>
    <mergeCell ref="L89:O89"/>
    <mergeCell ref="P89:AD89"/>
    <mergeCell ref="A90:K90"/>
    <mergeCell ref="L90:O90"/>
    <mergeCell ref="P90:AD90"/>
    <mergeCell ref="A94:I94"/>
    <mergeCell ref="J94:R94"/>
    <mergeCell ref="S94:Z94"/>
    <mergeCell ref="AA94:AD94"/>
    <mergeCell ref="A93:I93"/>
    <mergeCell ref="J93:R93"/>
    <mergeCell ref="S93:Z93"/>
    <mergeCell ref="AA93:AD93"/>
    <mergeCell ref="V100:X100"/>
    <mergeCell ref="K100:M100"/>
    <mergeCell ref="Y100:AD100"/>
    <mergeCell ref="T100:U100"/>
    <mergeCell ref="A95:I95"/>
    <mergeCell ref="J95:R95"/>
    <mergeCell ref="S95:Z95"/>
    <mergeCell ref="AA95:AD95"/>
    <mergeCell ref="A99:AD99"/>
    <mergeCell ref="V101:X101"/>
    <mergeCell ref="A97:G97"/>
    <mergeCell ref="H97:AD97"/>
    <mergeCell ref="A100:F100"/>
    <mergeCell ref="G100:J100"/>
    <mergeCell ref="Q100:S100"/>
    <mergeCell ref="Y101:AD101"/>
    <mergeCell ref="A101:F101"/>
    <mergeCell ref="G101:J101"/>
    <mergeCell ref="Q101:S101"/>
    <mergeCell ref="K101:M101"/>
    <mergeCell ref="T101:U101"/>
    <mergeCell ref="G102:J102"/>
    <mergeCell ref="Y104:AD104"/>
    <mergeCell ref="A108:J110"/>
    <mergeCell ref="K108:AD110"/>
    <mergeCell ref="Q102:S102"/>
    <mergeCell ref="T102:U102"/>
    <mergeCell ref="V102:X102"/>
    <mergeCell ref="A104:F104"/>
    <mergeCell ref="G104:J104"/>
    <mergeCell ref="V104:X104"/>
    <mergeCell ref="K102:M102"/>
    <mergeCell ref="N100:P100"/>
    <mergeCell ref="N101:P101"/>
    <mergeCell ref="N102:P102"/>
    <mergeCell ref="K104:M104"/>
    <mergeCell ref="N104:P104"/>
    <mergeCell ref="Q104:S104"/>
    <mergeCell ref="T104:U104"/>
    <mergeCell ref="Y102:AD102"/>
    <mergeCell ref="A103:F103"/>
    <mergeCell ref="G103:J103"/>
    <mergeCell ref="K103:M103"/>
    <mergeCell ref="N103:P103"/>
    <mergeCell ref="Q103:S103"/>
    <mergeCell ref="T103:U103"/>
    <mergeCell ref="V103:X103"/>
    <mergeCell ref="Y103:AD103"/>
    <mergeCell ref="A102:F102"/>
    <mergeCell ref="A112:AD112"/>
    <mergeCell ref="Q114:X114"/>
    <mergeCell ref="Q115:X115"/>
    <mergeCell ref="AB114:AD114"/>
    <mergeCell ref="AB115:AD115"/>
    <mergeCell ref="J115:L115"/>
    <mergeCell ref="Y114:AA114"/>
    <mergeCell ref="Y115:AA115"/>
    <mergeCell ref="A114:I114"/>
    <mergeCell ref="A115:I115"/>
    <mergeCell ref="A123:I123"/>
    <mergeCell ref="A124:I124"/>
    <mergeCell ref="U135:Z135"/>
    <mergeCell ref="A136:F136"/>
    <mergeCell ref="G136:J136"/>
    <mergeCell ref="K136:P136"/>
    <mergeCell ref="J125:L125"/>
    <mergeCell ref="J126:L126"/>
    <mergeCell ref="A135:F135"/>
    <mergeCell ref="Y130:AA130"/>
    <mergeCell ref="A125:I125"/>
    <mergeCell ref="A126:I126"/>
    <mergeCell ref="A127:I127"/>
    <mergeCell ref="M128:O128"/>
    <mergeCell ref="J127:L127"/>
    <mergeCell ref="J128:L128"/>
    <mergeCell ref="A128:I128"/>
    <mergeCell ref="M127:O127"/>
    <mergeCell ref="M123:O123"/>
    <mergeCell ref="Q124:X124"/>
    <mergeCell ref="Q125:X125"/>
    <mergeCell ref="Q126:X126"/>
    <mergeCell ref="M124:O124"/>
    <mergeCell ref="M125:O125"/>
    <mergeCell ref="M126:O126"/>
    <mergeCell ref="Q138:T138"/>
    <mergeCell ref="A138:F138"/>
    <mergeCell ref="G138:J138"/>
    <mergeCell ref="K138:P138"/>
    <mergeCell ref="G135:J135"/>
    <mergeCell ref="Q122:X122"/>
    <mergeCell ref="Q123:X123"/>
    <mergeCell ref="Q127:X127"/>
    <mergeCell ref="Q130:X130"/>
    <mergeCell ref="Q131:X131"/>
    <mergeCell ref="A131:I131"/>
    <mergeCell ref="M130:O130"/>
    <mergeCell ref="Q136:T136"/>
    <mergeCell ref="A129:I129"/>
    <mergeCell ref="J129:L129"/>
    <mergeCell ref="J130:L130"/>
    <mergeCell ref="J131:L131"/>
    <mergeCell ref="M129:O129"/>
    <mergeCell ref="K135:P135"/>
    <mergeCell ref="M131:O131"/>
    <mergeCell ref="AA135:AD135"/>
    <mergeCell ref="Q135:T135"/>
    <mergeCell ref="Q121:X121"/>
    <mergeCell ref="U138:Z138"/>
    <mergeCell ref="Q116:X116"/>
    <mergeCell ref="Q117:X117"/>
    <mergeCell ref="Q118:X118"/>
    <mergeCell ref="Q119:X119"/>
    <mergeCell ref="A133:AD133"/>
    <mergeCell ref="A130:I130"/>
    <mergeCell ref="Q120:X120"/>
    <mergeCell ref="Q128:X128"/>
    <mergeCell ref="Q129:X129"/>
    <mergeCell ref="Y124:AA124"/>
    <mergeCell ref="Y125:AA125"/>
    <mergeCell ref="Y126:AA126"/>
    <mergeCell ref="N149:Q149"/>
    <mergeCell ref="R149:U149"/>
    <mergeCell ref="AA136:AD136"/>
    <mergeCell ref="A137:F137"/>
    <mergeCell ref="G137:J137"/>
    <mergeCell ref="K137:P137"/>
    <mergeCell ref="Q137:T137"/>
    <mergeCell ref="U137:Z137"/>
    <mergeCell ref="AA137:AD137"/>
    <mergeCell ref="U136:Z136"/>
    <mergeCell ref="Z152:AD152"/>
    <mergeCell ref="A151:M151"/>
    <mergeCell ref="N151:Q151"/>
    <mergeCell ref="AA138:AD138"/>
    <mergeCell ref="A139:F139"/>
    <mergeCell ref="G139:J139"/>
    <mergeCell ref="K139:P139"/>
    <mergeCell ref="Q139:T139"/>
    <mergeCell ref="U139:Z139"/>
    <mergeCell ref="AA139:AD139"/>
    <mergeCell ref="V149:Y149"/>
    <mergeCell ref="A142:AD142"/>
    <mergeCell ref="F144:AD146"/>
    <mergeCell ref="A144:E146"/>
    <mergeCell ref="Z148:AD148"/>
    <mergeCell ref="V148:Y148"/>
    <mergeCell ref="R148:U148"/>
    <mergeCell ref="N148:Q148"/>
    <mergeCell ref="A148:M148"/>
    <mergeCell ref="A149:M149"/>
    <mergeCell ref="V154:Y154"/>
    <mergeCell ref="R151:U151"/>
    <mergeCell ref="Z149:AD149"/>
    <mergeCell ref="A150:M150"/>
    <mergeCell ref="N150:Q150"/>
    <mergeCell ref="R150:U150"/>
    <mergeCell ref="V150:Y150"/>
    <mergeCell ref="Z150:AD150"/>
    <mergeCell ref="V151:Y151"/>
    <mergeCell ref="Z151:AD151"/>
    <mergeCell ref="Z155:AD155"/>
    <mergeCell ref="Z154:AD154"/>
    <mergeCell ref="A153:M153"/>
    <mergeCell ref="N153:Q153"/>
    <mergeCell ref="R153:U153"/>
    <mergeCell ref="V153:Y153"/>
    <mergeCell ref="Z153:AD153"/>
    <mergeCell ref="A154:M154"/>
    <mergeCell ref="N154:Q154"/>
    <mergeCell ref="R154:U154"/>
    <mergeCell ref="A155:M155"/>
    <mergeCell ref="N155:Q155"/>
    <mergeCell ref="R155:U155"/>
    <mergeCell ref="V155:Y155"/>
    <mergeCell ref="A157:M157"/>
    <mergeCell ref="N157:Q157"/>
    <mergeCell ref="R157:U157"/>
    <mergeCell ref="V157:Y157"/>
    <mergeCell ref="R156:U156"/>
    <mergeCell ref="V156:Y156"/>
    <mergeCell ref="A152:M152"/>
    <mergeCell ref="N152:Q152"/>
    <mergeCell ref="R152:U152"/>
    <mergeCell ref="V152:Y152"/>
    <mergeCell ref="N158:Q158"/>
    <mergeCell ref="R158:U158"/>
    <mergeCell ref="V158:Y158"/>
    <mergeCell ref="A158:M158"/>
    <mergeCell ref="A156:M156"/>
    <mergeCell ref="N156:Q156"/>
    <mergeCell ref="Z156:AD156"/>
    <mergeCell ref="R161:U161"/>
    <mergeCell ref="A159:M159"/>
    <mergeCell ref="N159:Q159"/>
    <mergeCell ref="R159:U159"/>
    <mergeCell ref="V159:Y159"/>
    <mergeCell ref="V161:Y161"/>
    <mergeCell ref="Z157:AD157"/>
    <mergeCell ref="Z163:AD163"/>
    <mergeCell ref="N163:Q163"/>
    <mergeCell ref="R163:U163"/>
    <mergeCell ref="V163:Y163"/>
    <mergeCell ref="A160:M160"/>
    <mergeCell ref="N160:Q160"/>
    <mergeCell ref="R160:U160"/>
    <mergeCell ref="V160:Y160"/>
    <mergeCell ref="A161:M161"/>
    <mergeCell ref="N161:Q161"/>
    <mergeCell ref="A162:M162"/>
    <mergeCell ref="N162:Q162"/>
    <mergeCell ref="R162:U162"/>
    <mergeCell ref="V162:Y162"/>
    <mergeCell ref="A163:M163"/>
    <mergeCell ref="Z158:AD158"/>
    <mergeCell ref="Z159:AD159"/>
    <mergeCell ref="Z160:AD160"/>
    <mergeCell ref="Z161:AD161"/>
    <mergeCell ref="Z162:AD162"/>
    <mergeCell ref="A170:E172"/>
    <mergeCell ref="F170:AD172"/>
    <mergeCell ref="A164:M164"/>
    <mergeCell ref="N164:Q164"/>
    <mergeCell ref="R164:U164"/>
    <mergeCell ref="V164:Y164"/>
    <mergeCell ref="Z164:AD164"/>
    <mergeCell ref="A166:E168"/>
    <mergeCell ref="F166:AD168"/>
    <mergeCell ref="A178:L178"/>
    <mergeCell ref="M178:P178"/>
    <mergeCell ref="Q178:T178"/>
    <mergeCell ref="A174:AD174"/>
    <mergeCell ref="Q176:T176"/>
    <mergeCell ref="M176:P176"/>
    <mergeCell ref="A176:L176"/>
    <mergeCell ref="U176:W176"/>
    <mergeCell ref="X176:AD176"/>
    <mergeCell ref="A177:L177"/>
    <mergeCell ref="M177:P177"/>
    <mergeCell ref="Q177:T177"/>
    <mergeCell ref="A186:AD186"/>
    <mergeCell ref="U177:W177"/>
    <mergeCell ref="U178:W178"/>
    <mergeCell ref="X177:AD177"/>
    <mergeCell ref="X178:AD178"/>
    <mergeCell ref="A182:F184"/>
    <mergeCell ref="G182:AD184"/>
    <mergeCell ref="X180:AD180"/>
    <mergeCell ref="A179:L179"/>
    <mergeCell ref="M179:P179"/>
    <mergeCell ref="Q179:T179"/>
    <mergeCell ref="A180:L180"/>
    <mergeCell ref="M180:P180"/>
    <mergeCell ref="Q180:T180"/>
    <mergeCell ref="U179:W179"/>
    <mergeCell ref="U180:W180"/>
    <mergeCell ref="X179:AD179"/>
    <mergeCell ref="Y196:AD196"/>
    <mergeCell ref="P196:W196"/>
    <mergeCell ref="Y197:AD197"/>
    <mergeCell ref="A199:AD199"/>
    <mergeCell ref="A200:AD200"/>
    <mergeCell ref="A197:N197"/>
    <mergeCell ref="A196:N196"/>
    <mergeCell ref="P197:W197"/>
    <mergeCell ref="A205:N205"/>
    <mergeCell ref="P205:W205"/>
    <mergeCell ref="Y205:AD205"/>
    <mergeCell ref="A207:AD207"/>
    <mergeCell ref="A201:AD201"/>
    <mergeCell ref="A202:AD202"/>
    <mergeCell ref="A204:N204"/>
    <mergeCell ref="P204:W204"/>
    <mergeCell ref="Y204:AD204"/>
    <mergeCell ref="A203:AD203"/>
    <mergeCell ref="G214:S214"/>
    <mergeCell ref="Y214:AD214"/>
    <mergeCell ref="A210:N210"/>
    <mergeCell ref="P210:W210"/>
    <mergeCell ref="Y210:AD210"/>
    <mergeCell ref="A212:AD212"/>
    <mergeCell ref="K106:AD106"/>
    <mergeCell ref="A106:J106"/>
    <mergeCell ref="P216:T216"/>
    <mergeCell ref="V216:Y216"/>
    <mergeCell ref="N216:O216"/>
    <mergeCell ref="Z216:AD216"/>
    <mergeCell ref="A209:N209"/>
    <mergeCell ref="P209:W209"/>
    <mergeCell ref="Y209:AD209"/>
    <mergeCell ref="A214:F214"/>
  </mergeCells>
  <phoneticPr fontId="2" type="noConversion"/>
  <dataValidations disablePrompts="1" count="2">
    <dataValidation type="list" allowBlank="1" showInputMessage="1" sqref="H87:M87 H50:M50">
      <formula1>$AF$50:$AI$50</formula1>
    </dataValidation>
    <dataValidation type="list" allowBlank="1" showInputMessage="1" showErrorMessage="1" sqref="AB21:AD21 AB41:AD41">
      <formula1>$AF$21:$BJ$21</formula1>
    </dataValidation>
  </dataValidations>
  <pageMargins left="0.94488188976377963" right="0.15748031496062992" top="0.59055118110236227" bottom="0.59055118110236227" header="0.31496062992125984" footer="0.51181102362204722"/>
  <pageSetup paperSize="9" scale="95" fitToWidth="0" orientation="portrait" r:id="rId1"/>
  <headerFooter alignWithMargins="0">
    <oddHeader>&amp;RForma F-PVS-1.1</oddHeader>
  </headerFooter>
  <rowBreaks count="2" manualBreakCount="2">
    <brk id="91" max="16383" man="1"/>
    <brk id="16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20</vt:i4>
      </vt:variant>
    </vt:vector>
  </HeadingPairs>
  <TitlesOfParts>
    <vt:vector size="35" baseType="lpstr">
      <vt:lpstr>Turinys</vt:lpstr>
      <vt:lpstr>TECH3</vt:lpstr>
      <vt:lpstr>1 skirsnis</vt:lpstr>
      <vt:lpstr>2 skirsnis</vt:lpstr>
      <vt:lpstr>3 skirsnis (1)</vt:lpstr>
      <vt:lpstr>3 skirsnis (2)</vt:lpstr>
      <vt:lpstr>A priedas</vt:lpstr>
      <vt:lpstr>B priedas</vt:lpstr>
      <vt:lpstr>Paraiska F</vt:lpstr>
      <vt:lpstr>Paraiska J</vt:lpstr>
      <vt:lpstr>Pastabos</vt:lpstr>
      <vt:lpstr>Paskolos gr</vt:lpstr>
      <vt:lpstr>Rodikliai</vt:lpstr>
      <vt:lpstr>VERTINIMUI</vt:lpstr>
      <vt:lpstr>TECH4</vt:lpstr>
      <vt:lpstr>gavimas16</vt:lpstr>
      <vt:lpstr>gavimas23</vt:lpstr>
      <vt:lpstr>gavimodata</vt:lpstr>
      <vt:lpstr>grafikas</vt:lpstr>
      <vt:lpstr>grazinimas</vt:lpstr>
      <vt:lpstr>menuo</vt:lpstr>
      <vt:lpstr>'1 skirsnis'!Print_Area</vt:lpstr>
      <vt:lpstr>'2 skirsnis'!Print_Area</vt:lpstr>
      <vt:lpstr>'3 skirsnis (1)'!Print_Area</vt:lpstr>
      <vt:lpstr>'3 skirsnis (2)'!Print_Area</vt:lpstr>
      <vt:lpstr>'A priedas'!Print_Area</vt:lpstr>
      <vt:lpstr>'B priedas'!Print_Area</vt:lpstr>
      <vt:lpstr>'Paraiska F'!Print_Area</vt:lpstr>
      <vt:lpstr>'Paraiska J'!Print_Area</vt:lpstr>
      <vt:lpstr>'Paskolos gr'!Print_Area</vt:lpstr>
      <vt:lpstr>Rodikliai!Print_Area</vt:lpstr>
      <vt:lpstr>Turinys!Print_Area</vt:lpstr>
      <vt:lpstr>'Paskolos gr'!Print_Titles</vt:lpstr>
      <vt:lpstr>unija</vt:lpstr>
      <vt:lpstr>unijos1</vt:lpstr>
    </vt:vector>
  </TitlesOfParts>
  <Company>LCKU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LCKU</dc:creator>
  <cp:lastModifiedBy>Gustas Černiauskas</cp:lastModifiedBy>
  <cp:lastPrinted>2019-03-14T12:00:00Z</cp:lastPrinted>
  <dcterms:created xsi:type="dcterms:W3CDTF">2010-10-29T06:06:12Z</dcterms:created>
  <dcterms:modified xsi:type="dcterms:W3CDTF">2021-04-07T12:11:20Z</dcterms:modified>
</cp:coreProperties>
</file>